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 Harris\Documents\Clare\"/>
    </mc:Choice>
  </mc:AlternateContent>
  <xr:revisionPtr revIDLastSave="0" documentId="13_ncr:1_{1883A209-14EE-4E11-955A-01EC9A9C2309}" xr6:coauthVersionLast="47" xr6:coauthVersionMax="47" xr10:uidLastSave="{00000000-0000-0000-0000-000000000000}"/>
  <bookViews>
    <workbookView xWindow="1080" yWindow="1080" windowWidth="20652" windowHeight="10728" activeTab="4" xr2:uid="{00000000-000D-0000-FFFF-FFFF00000000}"/>
  </bookViews>
  <sheets>
    <sheet name="Summary" sheetId="6" r:id="rId1"/>
    <sheet name="Entry" sheetId="1" r:id="rId2"/>
    <sheet name="Finish" sheetId="2" r:id="rId3"/>
    <sheet name="Results" sheetId="21" r:id="rId4"/>
    <sheet name="PDFdisplay" sheetId="38" r:id="rId5"/>
    <sheet name="with ckpt" sheetId="26" r:id="rId6"/>
    <sheet name="winners1" sheetId="30" r:id="rId7"/>
    <sheet name="winners2" sheetId="28" r:id="rId8"/>
    <sheet name="Summit" sheetId="25" r:id="rId9"/>
    <sheet name="categories" sheetId="36" r:id="rId10"/>
    <sheet name="Work (Mteams)" sheetId="23" r:id="rId11"/>
    <sheet name="Work (Wteams)" sheetId="24" r:id="rId12"/>
    <sheet name="Work(winners1)" sheetId="3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11" i="2"/>
  <c r="A126" i="28"/>
  <c r="A125" i="28"/>
  <c r="A121" i="28"/>
  <c r="A122" i="28" s="1"/>
  <c r="A113" i="28"/>
  <c r="A31" i="28"/>
  <c r="A30" i="28"/>
  <c r="F5" i="1"/>
  <c r="I5" i="1"/>
  <c r="K5" i="1" s="1"/>
  <c r="J5" i="1" s="1"/>
  <c r="F6" i="1"/>
  <c r="I6" i="1"/>
  <c r="K6" i="1" s="1"/>
  <c r="J6" i="1" s="1"/>
  <c r="F7" i="1"/>
  <c r="I7" i="1"/>
  <c r="K7" i="1" s="1"/>
  <c r="J7" i="1" s="1"/>
  <c r="F8" i="1"/>
  <c r="H8" i="1" s="1"/>
  <c r="G8" i="1" s="1"/>
  <c r="I8" i="1"/>
  <c r="F9" i="1"/>
  <c r="H9" i="1" s="1"/>
  <c r="G9" i="1" s="1"/>
  <c r="I9" i="1"/>
  <c r="K9" i="1" s="1"/>
  <c r="J9" i="1" s="1"/>
  <c r="F10" i="1"/>
  <c r="H10" i="1" s="1"/>
  <c r="G10" i="1" s="1"/>
  <c r="I10" i="1"/>
  <c r="F11" i="1"/>
  <c r="H11" i="1" s="1"/>
  <c r="G11" i="1" s="1"/>
  <c r="I11" i="1"/>
  <c r="F12" i="1"/>
  <c r="H12" i="1" s="1"/>
  <c r="G12" i="1" s="1"/>
  <c r="I12" i="1"/>
  <c r="K12" i="1" s="1"/>
  <c r="J12" i="1" s="1"/>
  <c r="L12" i="1"/>
  <c r="F13" i="1"/>
  <c r="H13" i="1" s="1"/>
  <c r="G13" i="1" s="1"/>
  <c r="I13" i="1"/>
  <c r="K13" i="1" s="1"/>
  <c r="J13" i="1" s="1"/>
  <c r="L13" i="1"/>
  <c r="F14" i="1"/>
  <c r="H14" i="1" s="1"/>
  <c r="G14" i="1" s="1"/>
  <c r="I14" i="1"/>
  <c r="K14" i="1" s="1"/>
  <c r="J14" i="1" s="1"/>
  <c r="L14" i="1"/>
  <c r="F15" i="1"/>
  <c r="H15" i="1" s="1"/>
  <c r="G15" i="1" s="1"/>
  <c r="I15" i="1"/>
  <c r="K15" i="1" s="1"/>
  <c r="J15" i="1" s="1"/>
  <c r="L15" i="1"/>
  <c r="F16" i="1"/>
  <c r="H16" i="1" s="1"/>
  <c r="G16" i="1" s="1"/>
  <c r="I16" i="1"/>
  <c r="K16" i="1" s="1"/>
  <c r="J16" i="1" s="1"/>
  <c r="L16" i="1"/>
  <c r="F17" i="1"/>
  <c r="H17" i="1" s="1"/>
  <c r="G17" i="1" s="1"/>
  <c r="I17" i="1"/>
  <c r="K17" i="1" s="1"/>
  <c r="J17" i="1" s="1"/>
  <c r="L17" i="1"/>
  <c r="F18" i="1"/>
  <c r="H18" i="1"/>
  <c r="G18" i="1" s="1"/>
  <c r="I18" i="1"/>
  <c r="K18" i="1" s="1"/>
  <c r="J18" i="1" s="1"/>
  <c r="L18" i="1"/>
  <c r="F19" i="1"/>
  <c r="H19" i="1" s="1"/>
  <c r="I19" i="1"/>
  <c r="K19" i="1" s="1"/>
  <c r="J19" i="1" s="1"/>
  <c r="L19" i="1"/>
  <c r="F20" i="1"/>
  <c r="H20" i="1" s="1"/>
  <c r="G20" i="1" s="1"/>
  <c r="I20" i="1"/>
  <c r="K20" i="1" s="1"/>
  <c r="J20" i="1" s="1"/>
  <c r="L20" i="1"/>
  <c r="F21" i="1"/>
  <c r="H21" i="1" s="1"/>
  <c r="G21" i="1" s="1"/>
  <c r="I21" i="1"/>
  <c r="K21" i="1" s="1"/>
  <c r="J21" i="1" s="1"/>
  <c r="L21" i="1"/>
  <c r="F22" i="1"/>
  <c r="H22" i="1" s="1"/>
  <c r="I22" i="1"/>
  <c r="K22" i="1" s="1"/>
  <c r="J22" i="1" s="1"/>
  <c r="L22" i="1"/>
  <c r="F23" i="1"/>
  <c r="H23" i="1" s="1"/>
  <c r="G23" i="1" s="1"/>
  <c r="I23" i="1"/>
  <c r="K23" i="1" s="1"/>
  <c r="J23" i="1" s="1"/>
  <c r="L23" i="1"/>
  <c r="F24" i="1"/>
  <c r="H24" i="1" s="1"/>
  <c r="G24" i="1" s="1"/>
  <c r="I24" i="1"/>
  <c r="K24" i="1" s="1"/>
  <c r="J24" i="1" s="1"/>
  <c r="L24" i="1"/>
  <c r="F25" i="1"/>
  <c r="H25" i="1" s="1"/>
  <c r="G25" i="1" s="1"/>
  <c r="I25" i="1"/>
  <c r="K25" i="1" s="1"/>
  <c r="J25" i="1" s="1"/>
  <c r="L25" i="1"/>
  <c r="F26" i="1"/>
  <c r="H26" i="1" s="1"/>
  <c r="G26" i="1" s="1"/>
  <c r="I26" i="1"/>
  <c r="K26" i="1" s="1"/>
  <c r="J26" i="1" s="1"/>
  <c r="L26" i="1"/>
  <c r="F27" i="1"/>
  <c r="H27" i="1" s="1"/>
  <c r="G27" i="1" s="1"/>
  <c r="I27" i="1"/>
  <c r="K27" i="1" s="1"/>
  <c r="J27" i="1" s="1"/>
  <c r="L27" i="1"/>
  <c r="F28" i="1"/>
  <c r="H28" i="1" s="1"/>
  <c r="G28" i="1" s="1"/>
  <c r="I28" i="1"/>
  <c r="K28" i="1" s="1"/>
  <c r="L28" i="1"/>
  <c r="F29" i="1"/>
  <c r="H29" i="1" s="1"/>
  <c r="G29" i="1" s="1"/>
  <c r="I29" i="1"/>
  <c r="K29" i="1" s="1"/>
  <c r="J29" i="1" s="1"/>
  <c r="L29" i="1"/>
  <c r="F30" i="1"/>
  <c r="H30" i="1" s="1"/>
  <c r="G30" i="1" s="1"/>
  <c r="I30" i="1"/>
  <c r="K30" i="1" s="1"/>
  <c r="J30" i="1" s="1"/>
  <c r="L30" i="1"/>
  <c r="F31" i="1"/>
  <c r="H31" i="1"/>
  <c r="G31" i="1" s="1"/>
  <c r="I31" i="1"/>
  <c r="K31" i="1" s="1"/>
  <c r="J31" i="1" s="1"/>
  <c r="L31" i="1"/>
  <c r="F32" i="1"/>
  <c r="H32" i="1" s="1"/>
  <c r="G32" i="1" s="1"/>
  <c r="I32" i="1"/>
  <c r="K32" i="1" s="1"/>
  <c r="J32" i="1" s="1"/>
  <c r="L32" i="1"/>
  <c r="F33" i="1"/>
  <c r="H33" i="1" s="1"/>
  <c r="G33" i="1" s="1"/>
  <c r="I33" i="1"/>
  <c r="K33" i="1" s="1"/>
  <c r="J33" i="1" s="1"/>
  <c r="L33" i="1"/>
  <c r="F34" i="1"/>
  <c r="H34" i="1" s="1"/>
  <c r="G34" i="1" s="1"/>
  <c r="I34" i="1"/>
  <c r="K34" i="1" s="1"/>
  <c r="J34" i="1" s="1"/>
  <c r="L34" i="1"/>
  <c r="F35" i="1"/>
  <c r="H35" i="1" s="1"/>
  <c r="G35" i="1" s="1"/>
  <c r="I35" i="1"/>
  <c r="K35" i="1" s="1"/>
  <c r="J35" i="1" s="1"/>
  <c r="L35" i="1"/>
  <c r="F36" i="1"/>
  <c r="H36" i="1" s="1"/>
  <c r="G36" i="1" s="1"/>
  <c r="I36" i="1"/>
  <c r="K36" i="1" s="1"/>
  <c r="J36" i="1" s="1"/>
  <c r="L36" i="1"/>
  <c r="F37" i="1"/>
  <c r="H37" i="1" s="1"/>
  <c r="G37" i="1" s="1"/>
  <c r="I37" i="1"/>
  <c r="K37" i="1" s="1"/>
  <c r="J37" i="1" s="1"/>
  <c r="L37" i="1"/>
  <c r="F38" i="1"/>
  <c r="H38" i="1" s="1"/>
  <c r="I38" i="1"/>
  <c r="K38" i="1" s="1"/>
  <c r="J38" i="1" s="1"/>
  <c r="L38" i="1"/>
  <c r="F39" i="1"/>
  <c r="H39" i="1" s="1"/>
  <c r="G39" i="1" s="1"/>
  <c r="I39" i="1"/>
  <c r="K39" i="1" s="1"/>
  <c r="L39" i="1"/>
  <c r="F40" i="1"/>
  <c r="H40" i="1" s="1"/>
  <c r="G40" i="1" s="1"/>
  <c r="I40" i="1"/>
  <c r="K40" i="1" s="1"/>
  <c r="J40" i="1" s="1"/>
  <c r="L40" i="1"/>
  <c r="F41" i="1"/>
  <c r="H41" i="1" s="1"/>
  <c r="G41" i="1" s="1"/>
  <c r="I41" i="1"/>
  <c r="K41" i="1" s="1"/>
  <c r="J41" i="1" s="1"/>
  <c r="L41" i="1"/>
  <c r="F42" i="1"/>
  <c r="H42" i="1" s="1"/>
  <c r="I42" i="1"/>
  <c r="K42" i="1" s="1"/>
  <c r="J42" i="1" s="1"/>
  <c r="L42" i="1"/>
  <c r="F43" i="1"/>
  <c r="H43" i="1" s="1"/>
  <c r="G43" i="1" s="1"/>
  <c r="I43" i="1"/>
  <c r="K43" i="1" s="1"/>
  <c r="J43" i="1" s="1"/>
  <c r="L43" i="1"/>
  <c r="F44" i="1"/>
  <c r="H44" i="1" s="1"/>
  <c r="G44" i="1" s="1"/>
  <c r="I44" i="1"/>
  <c r="K44" i="1" s="1"/>
  <c r="J44" i="1" s="1"/>
  <c r="L44" i="1"/>
  <c r="F45" i="1"/>
  <c r="H45" i="1" s="1"/>
  <c r="G45" i="1" s="1"/>
  <c r="I45" i="1"/>
  <c r="K45" i="1" s="1"/>
  <c r="J45" i="1" s="1"/>
  <c r="L45" i="1"/>
  <c r="F46" i="1"/>
  <c r="H46" i="1" s="1"/>
  <c r="G46" i="1" s="1"/>
  <c r="I46" i="1"/>
  <c r="K46" i="1" s="1"/>
  <c r="J46" i="1" s="1"/>
  <c r="L46" i="1"/>
  <c r="F47" i="1"/>
  <c r="H47" i="1" s="1"/>
  <c r="G47" i="1" s="1"/>
  <c r="I47" i="1"/>
  <c r="K47" i="1" s="1"/>
  <c r="J47" i="1" s="1"/>
  <c r="L47" i="1"/>
  <c r="F48" i="1"/>
  <c r="H48" i="1" s="1"/>
  <c r="G48" i="1" s="1"/>
  <c r="I48" i="1"/>
  <c r="K48" i="1" s="1"/>
  <c r="J48" i="1" s="1"/>
  <c r="L48" i="1"/>
  <c r="F49" i="1"/>
  <c r="H49" i="1" s="1"/>
  <c r="G49" i="1" s="1"/>
  <c r="I49" i="1"/>
  <c r="K49" i="1" s="1"/>
  <c r="J49" i="1" s="1"/>
  <c r="L49" i="1"/>
  <c r="F50" i="1"/>
  <c r="H50" i="1" s="1"/>
  <c r="G50" i="1" s="1"/>
  <c r="I50" i="1"/>
  <c r="K50" i="1" s="1"/>
  <c r="J50" i="1" s="1"/>
  <c r="L50" i="1"/>
  <c r="F51" i="1"/>
  <c r="H51" i="1" s="1"/>
  <c r="G51" i="1" s="1"/>
  <c r="I51" i="1"/>
  <c r="K51" i="1" s="1"/>
  <c r="J51" i="1" s="1"/>
  <c r="L51" i="1"/>
  <c r="F52" i="1"/>
  <c r="H52" i="1" s="1"/>
  <c r="G52" i="1" s="1"/>
  <c r="I52" i="1"/>
  <c r="K52" i="1" s="1"/>
  <c r="J52" i="1" s="1"/>
  <c r="L52" i="1"/>
  <c r="F53" i="1"/>
  <c r="H53" i="1" s="1"/>
  <c r="G53" i="1" s="1"/>
  <c r="I53" i="1"/>
  <c r="K53" i="1" s="1"/>
  <c r="J53" i="1" s="1"/>
  <c r="L53" i="1"/>
  <c r="F54" i="1"/>
  <c r="H54" i="1" s="1"/>
  <c r="G54" i="1" s="1"/>
  <c r="I54" i="1"/>
  <c r="K54" i="1" s="1"/>
  <c r="J54" i="1" s="1"/>
  <c r="L54" i="1"/>
  <c r="F55" i="1"/>
  <c r="H55" i="1" s="1"/>
  <c r="G55" i="1" s="1"/>
  <c r="I55" i="1"/>
  <c r="K55" i="1" s="1"/>
  <c r="J55" i="1" s="1"/>
  <c r="L55" i="1"/>
  <c r="F56" i="1"/>
  <c r="H56" i="1" s="1"/>
  <c r="G56" i="1" s="1"/>
  <c r="I56" i="1"/>
  <c r="K56" i="1" s="1"/>
  <c r="J56" i="1" s="1"/>
  <c r="L56" i="1"/>
  <c r="F57" i="1"/>
  <c r="H57" i="1" s="1"/>
  <c r="G57" i="1" s="1"/>
  <c r="I57" i="1"/>
  <c r="K57" i="1" s="1"/>
  <c r="J57" i="1" s="1"/>
  <c r="L57" i="1"/>
  <c r="F58" i="1"/>
  <c r="H58" i="1" s="1"/>
  <c r="G58" i="1" s="1"/>
  <c r="I58" i="1"/>
  <c r="K58" i="1" s="1"/>
  <c r="J58" i="1" s="1"/>
  <c r="L58" i="1"/>
  <c r="F59" i="1"/>
  <c r="H59" i="1" s="1"/>
  <c r="G59" i="1" s="1"/>
  <c r="I59" i="1"/>
  <c r="K59" i="1" s="1"/>
  <c r="J59" i="1" s="1"/>
  <c r="L59" i="1"/>
  <c r="F60" i="1"/>
  <c r="H60" i="1" s="1"/>
  <c r="G60" i="1" s="1"/>
  <c r="I60" i="1"/>
  <c r="K60" i="1" s="1"/>
  <c r="J60" i="1" s="1"/>
  <c r="L60" i="1"/>
  <c r="F61" i="1"/>
  <c r="H61" i="1" s="1"/>
  <c r="G61" i="1" s="1"/>
  <c r="I61" i="1"/>
  <c r="K61" i="1" s="1"/>
  <c r="J61" i="1" s="1"/>
  <c r="L61" i="1"/>
  <c r="F62" i="1"/>
  <c r="H62" i="1" s="1"/>
  <c r="G62" i="1" s="1"/>
  <c r="I62" i="1"/>
  <c r="K62" i="1" s="1"/>
  <c r="J62" i="1" s="1"/>
  <c r="L62" i="1"/>
  <c r="F63" i="1"/>
  <c r="H63" i="1" s="1"/>
  <c r="G63" i="1" s="1"/>
  <c r="I63" i="1"/>
  <c r="K63" i="1" s="1"/>
  <c r="J63" i="1" s="1"/>
  <c r="L63" i="1"/>
  <c r="F64" i="1"/>
  <c r="H64" i="1" s="1"/>
  <c r="G64" i="1" s="1"/>
  <c r="I64" i="1"/>
  <c r="K64" i="1" s="1"/>
  <c r="J64" i="1" s="1"/>
  <c r="L64" i="1"/>
  <c r="F65" i="1"/>
  <c r="H65" i="1" s="1"/>
  <c r="G65" i="1" s="1"/>
  <c r="I65" i="1"/>
  <c r="K65" i="1" s="1"/>
  <c r="J65" i="1" s="1"/>
  <c r="L65" i="1"/>
  <c r="F66" i="1"/>
  <c r="H66" i="1" s="1"/>
  <c r="G66" i="1" s="1"/>
  <c r="I66" i="1"/>
  <c r="L66" i="1"/>
  <c r="F67" i="1"/>
  <c r="H67" i="1" s="1"/>
  <c r="G67" i="1" s="1"/>
  <c r="I67" i="1"/>
  <c r="L67" i="1"/>
  <c r="F68" i="1"/>
  <c r="H68" i="1" s="1"/>
  <c r="G68" i="1" s="1"/>
  <c r="I68" i="1"/>
  <c r="K68" i="1" s="1"/>
  <c r="J68" i="1" s="1"/>
  <c r="L68" i="1"/>
  <c r="F69" i="1"/>
  <c r="H69" i="1" s="1"/>
  <c r="I69" i="1"/>
  <c r="K69" i="1" s="1"/>
  <c r="J69" i="1" s="1"/>
  <c r="L69" i="1"/>
  <c r="F70" i="1"/>
  <c r="H70" i="1" s="1"/>
  <c r="G70" i="1" s="1"/>
  <c r="I70" i="1"/>
  <c r="K70" i="1" s="1"/>
  <c r="J70" i="1" s="1"/>
  <c r="L70" i="1"/>
  <c r="F71" i="1"/>
  <c r="H71" i="1" s="1"/>
  <c r="G71" i="1" s="1"/>
  <c r="I71" i="1"/>
  <c r="L71" i="1"/>
  <c r="F72" i="1"/>
  <c r="H72" i="1" s="1"/>
  <c r="G72" i="1" s="1"/>
  <c r="I72" i="1"/>
  <c r="K72" i="1" s="1"/>
  <c r="J72" i="1" s="1"/>
  <c r="L72" i="1"/>
  <c r="F73" i="1"/>
  <c r="H73" i="1" s="1"/>
  <c r="G73" i="1" s="1"/>
  <c r="I73" i="1"/>
  <c r="K73" i="1" s="1"/>
  <c r="J73" i="1" s="1"/>
  <c r="L73" i="1"/>
  <c r="F74" i="1"/>
  <c r="H74" i="1" s="1"/>
  <c r="G74" i="1" s="1"/>
  <c r="I74" i="1"/>
  <c r="K74" i="1" s="1"/>
  <c r="J74" i="1" s="1"/>
  <c r="L74" i="1"/>
  <c r="F75" i="1"/>
  <c r="H75" i="1" s="1"/>
  <c r="G75" i="1" s="1"/>
  <c r="I75" i="1"/>
  <c r="K75" i="1" s="1"/>
  <c r="J75" i="1" s="1"/>
  <c r="L75" i="1"/>
  <c r="F76" i="1"/>
  <c r="H76" i="1" s="1"/>
  <c r="G76" i="1" s="1"/>
  <c r="I76" i="1"/>
  <c r="K76" i="1" s="1"/>
  <c r="J76" i="1" s="1"/>
  <c r="L76" i="1"/>
  <c r="F77" i="1"/>
  <c r="H77" i="1" s="1"/>
  <c r="G77" i="1" s="1"/>
  <c r="I77" i="1"/>
  <c r="K77" i="1" s="1"/>
  <c r="J77" i="1" s="1"/>
  <c r="L77" i="1"/>
  <c r="F78" i="1"/>
  <c r="H78" i="1" s="1"/>
  <c r="G78" i="1" s="1"/>
  <c r="I78" i="1"/>
  <c r="K78" i="1" s="1"/>
  <c r="J78" i="1" s="1"/>
  <c r="L78" i="1"/>
  <c r="F79" i="1"/>
  <c r="H79" i="1" s="1"/>
  <c r="G79" i="1" s="1"/>
  <c r="I79" i="1"/>
  <c r="K79" i="1" s="1"/>
  <c r="J79" i="1" s="1"/>
  <c r="L79" i="1"/>
  <c r="F80" i="1"/>
  <c r="H80" i="1" s="1"/>
  <c r="G80" i="1" s="1"/>
  <c r="I80" i="1"/>
  <c r="K80" i="1" s="1"/>
  <c r="J80" i="1" s="1"/>
  <c r="L80" i="1"/>
  <c r="F81" i="1"/>
  <c r="H81" i="1" s="1"/>
  <c r="G81" i="1" s="1"/>
  <c r="I81" i="1"/>
  <c r="L81" i="1"/>
  <c r="F82" i="1"/>
  <c r="H82" i="1" s="1"/>
  <c r="G82" i="1" s="1"/>
  <c r="I82" i="1"/>
  <c r="K82" i="1" s="1"/>
  <c r="J82" i="1" s="1"/>
  <c r="L82" i="1"/>
  <c r="F83" i="1"/>
  <c r="H83" i="1" s="1"/>
  <c r="G83" i="1" s="1"/>
  <c r="I83" i="1"/>
  <c r="K83" i="1" s="1"/>
  <c r="J83" i="1" s="1"/>
  <c r="L83" i="1"/>
  <c r="F84" i="1"/>
  <c r="H84" i="1" s="1"/>
  <c r="G84" i="1" s="1"/>
  <c r="I84" i="1"/>
  <c r="K84" i="1" s="1"/>
  <c r="J84" i="1" s="1"/>
  <c r="L84" i="1"/>
  <c r="F85" i="1"/>
  <c r="H85" i="1" s="1"/>
  <c r="G85" i="1" s="1"/>
  <c r="I85" i="1"/>
  <c r="K85" i="1" s="1"/>
  <c r="J85" i="1" s="1"/>
  <c r="L85" i="1"/>
  <c r="F86" i="1"/>
  <c r="H86" i="1" s="1"/>
  <c r="G86" i="1" s="1"/>
  <c r="I86" i="1"/>
  <c r="K86" i="1" s="1"/>
  <c r="J86" i="1" s="1"/>
  <c r="L86" i="1"/>
  <c r="F87" i="1"/>
  <c r="H87" i="1" s="1"/>
  <c r="G87" i="1" s="1"/>
  <c r="I87" i="1"/>
  <c r="K87" i="1" s="1"/>
  <c r="J87" i="1" s="1"/>
  <c r="L87" i="1"/>
  <c r="F88" i="1"/>
  <c r="I88" i="1"/>
  <c r="K88" i="1" s="1"/>
  <c r="J88" i="1" s="1"/>
  <c r="L88" i="1"/>
  <c r="F89" i="1"/>
  <c r="H89" i="1" s="1"/>
  <c r="G89" i="1" s="1"/>
  <c r="I89" i="1"/>
  <c r="K89" i="1" s="1"/>
  <c r="J89" i="1" s="1"/>
  <c r="L89" i="1"/>
  <c r="F90" i="1"/>
  <c r="I90" i="1"/>
  <c r="K90" i="1" s="1"/>
  <c r="J90" i="1" s="1"/>
  <c r="L90" i="1"/>
  <c r="F91" i="1"/>
  <c r="H91" i="1" s="1"/>
  <c r="G91" i="1" s="1"/>
  <c r="I91" i="1"/>
  <c r="L91" i="1"/>
  <c r="F92" i="1"/>
  <c r="I92" i="1"/>
  <c r="K92" i="1" s="1"/>
  <c r="J92" i="1" s="1"/>
  <c r="L92" i="1"/>
  <c r="F93" i="1"/>
  <c r="I93" i="1"/>
  <c r="K93" i="1" s="1"/>
  <c r="J93" i="1" s="1"/>
  <c r="L93" i="1"/>
  <c r="F94" i="1"/>
  <c r="H94" i="1" s="1"/>
  <c r="G94" i="1" s="1"/>
  <c r="I94" i="1"/>
  <c r="K94" i="1" s="1"/>
  <c r="J94" i="1" s="1"/>
  <c r="L94" i="1"/>
  <c r="F95" i="1"/>
  <c r="I95" i="1"/>
  <c r="K95" i="1" s="1"/>
  <c r="J95" i="1" s="1"/>
  <c r="L95" i="1"/>
  <c r="F96" i="1"/>
  <c r="I96" i="1"/>
  <c r="K96" i="1" s="1"/>
  <c r="J96" i="1" s="1"/>
  <c r="L96" i="1"/>
  <c r="F97" i="1"/>
  <c r="H97" i="1" s="1"/>
  <c r="G97" i="1" s="1"/>
  <c r="I97" i="1"/>
  <c r="K97" i="1" s="1"/>
  <c r="J97" i="1" s="1"/>
  <c r="L97" i="1"/>
  <c r="F98" i="1"/>
  <c r="H98" i="1" s="1"/>
  <c r="G98" i="1" s="1"/>
  <c r="I98" i="1"/>
  <c r="K98" i="1" s="1"/>
  <c r="J98" i="1" s="1"/>
  <c r="L98" i="1"/>
  <c r="F99" i="1"/>
  <c r="H99" i="1" s="1"/>
  <c r="G99" i="1" s="1"/>
  <c r="I99" i="1"/>
  <c r="L99" i="1"/>
  <c r="F100" i="1"/>
  <c r="I100" i="1"/>
  <c r="K100" i="1" s="1"/>
  <c r="J100" i="1" s="1"/>
  <c r="L100" i="1"/>
  <c r="F101" i="1"/>
  <c r="H101" i="1" s="1"/>
  <c r="G101" i="1" s="1"/>
  <c r="I101" i="1"/>
  <c r="K101" i="1" s="1"/>
  <c r="J101" i="1" s="1"/>
  <c r="L101" i="1"/>
  <c r="F102" i="1"/>
  <c r="I102" i="1"/>
  <c r="K102" i="1" s="1"/>
  <c r="J102" i="1" s="1"/>
  <c r="L102" i="1"/>
  <c r="F103" i="1"/>
  <c r="I103" i="1"/>
  <c r="K103" i="1" s="1"/>
  <c r="J103" i="1" s="1"/>
  <c r="L103" i="1"/>
  <c r="F104" i="1"/>
  <c r="H104" i="1" s="1"/>
  <c r="G104" i="1" s="1"/>
  <c r="I104" i="1"/>
  <c r="K104" i="1" s="1"/>
  <c r="J104" i="1" s="1"/>
  <c r="L104" i="1"/>
  <c r="F105" i="1"/>
  <c r="H105" i="1" s="1"/>
  <c r="G105" i="1" s="1"/>
  <c r="I105" i="1"/>
  <c r="K105" i="1" s="1"/>
  <c r="J105" i="1" s="1"/>
  <c r="L105" i="1"/>
  <c r="F106" i="1"/>
  <c r="H106" i="1" s="1"/>
  <c r="G106" i="1" s="1"/>
  <c r="I106" i="1"/>
  <c r="L106" i="1"/>
  <c r="F107" i="1"/>
  <c r="I107" i="1"/>
  <c r="K107" i="1" s="1"/>
  <c r="J107" i="1" s="1"/>
  <c r="L107" i="1"/>
  <c r="F108" i="1"/>
  <c r="H108" i="1" s="1"/>
  <c r="G108" i="1" s="1"/>
  <c r="I108" i="1"/>
  <c r="K108" i="1" s="1"/>
  <c r="J108" i="1" s="1"/>
  <c r="L108" i="1"/>
  <c r="F109" i="1"/>
  <c r="H109" i="1" s="1"/>
  <c r="G109" i="1" s="1"/>
  <c r="I109" i="1"/>
  <c r="K109" i="1" s="1"/>
  <c r="J109" i="1" s="1"/>
  <c r="L109" i="1"/>
  <c r="F110" i="1"/>
  <c r="I110" i="1"/>
  <c r="K110" i="1" s="1"/>
  <c r="J110" i="1" s="1"/>
  <c r="L110" i="1"/>
  <c r="F111" i="1"/>
  <c r="I111" i="1"/>
  <c r="K111" i="1" s="1"/>
  <c r="J111" i="1" s="1"/>
  <c r="L111" i="1"/>
  <c r="F112" i="1"/>
  <c r="H112" i="1" s="1"/>
  <c r="G112" i="1" s="1"/>
  <c r="I112" i="1"/>
  <c r="K112" i="1" s="1"/>
  <c r="J112" i="1" s="1"/>
  <c r="L112" i="1"/>
  <c r="F113" i="1"/>
  <c r="H113" i="1" s="1"/>
  <c r="G113" i="1" s="1"/>
  <c r="I113" i="1"/>
  <c r="K113" i="1" s="1"/>
  <c r="J113" i="1" s="1"/>
  <c r="L113" i="1"/>
  <c r="F114" i="1"/>
  <c r="H114" i="1"/>
  <c r="G114" i="1" s="1"/>
  <c r="I114" i="1"/>
  <c r="K114" i="1" s="1"/>
  <c r="J114" i="1" s="1"/>
  <c r="L114" i="1"/>
  <c r="F115" i="1"/>
  <c r="H115" i="1" s="1"/>
  <c r="G115" i="1" s="1"/>
  <c r="I115" i="1"/>
  <c r="K115" i="1" s="1"/>
  <c r="J115" i="1" s="1"/>
  <c r="L115" i="1"/>
  <c r="F116" i="1"/>
  <c r="H116" i="1" s="1"/>
  <c r="G116" i="1" s="1"/>
  <c r="I116" i="1"/>
  <c r="K116" i="1" s="1"/>
  <c r="J116" i="1" s="1"/>
  <c r="L116" i="1"/>
  <c r="F117" i="1"/>
  <c r="H117" i="1"/>
  <c r="G117" i="1" s="1"/>
  <c r="I117" i="1"/>
  <c r="K117" i="1" s="1"/>
  <c r="J117" i="1" s="1"/>
  <c r="L117" i="1"/>
  <c r="F118" i="1"/>
  <c r="H118" i="1"/>
  <c r="G118" i="1" s="1"/>
  <c r="I118" i="1"/>
  <c r="K118" i="1" s="1"/>
  <c r="J118" i="1" s="1"/>
  <c r="L118" i="1"/>
  <c r="F119" i="1"/>
  <c r="H119" i="1" s="1"/>
  <c r="G119" i="1" s="1"/>
  <c r="I119" i="1"/>
  <c r="K119" i="1" s="1"/>
  <c r="J119" i="1" s="1"/>
  <c r="L119" i="1"/>
  <c r="F120" i="1"/>
  <c r="H120" i="1" s="1"/>
  <c r="G120" i="1" s="1"/>
  <c r="I120" i="1"/>
  <c r="K120" i="1" s="1"/>
  <c r="J120" i="1" s="1"/>
  <c r="L120" i="1"/>
  <c r="F121" i="1"/>
  <c r="H121" i="1"/>
  <c r="G121" i="1" s="1"/>
  <c r="I121" i="1"/>
  <c r="K121" i="1" s="1"/>
  <c r="J121" i="1" s="1"/>
  <c r="L121" i="1"/>
  <c r="F122" i="1"/>
  <c r="H122" i="1"/>
  <c r="G122" i="1" s="1"/>
  <c r="I122" i="1"/>
  <c r="K122" i="1" s="1"/>
  <c r="J122" i="1" s="1"/>
  <c r="L122" i="1"/>
  <c r="F123" i="1"/>
  <c r="H123" i="1" s="1"/>
  <c r="G123" i="1" s="1"/>
  <c r="I123" i="1"/>
  <c r="K123" i="1" s="1"/>
  <c r="J123" i="1" s="1"/>
  <c r="L123" i="1"/>
  <c r="F124" i="1"/>
  <c r="H124" i="1" s="1"/>
  <c r="G124" i="1" s="1"/>
  <c r="I124" i="1"/>
  <c r="K124" i="1" s="1"/>
  <c r="J124" i="1" s="1"/>
  <c r="L124" i="1"/>
  <c r="F125" i="1"/>
  <c r="H125" i="1"/>
  <c r="G125" i="1" s="1"/>
  <c r="I125" i="1"/>
  <c r="K125" i="1" s="1"/>
  <c r="J125" i="1" s="1"/>
  <c r="L125" i="1"/>
  <c r="F126" i="1"/>
  <c r="H126" i="1"/>
  <c r="G126" i="1" s="1"/>
  <c r="I126" i="1"/>
  <c r="K126" i="1" s="1"/>
  <c r="J126" i="1" s="1"/>
  <c r="L126" i="1"/>
  <c r="F127" i="1"/>
  <c r="H127" i="1" s="1"/>
  <c r="G127" i="1" s="1"/>
  <c r="I127" i="1"/>
  <c r="K127" i="1" s="1"/>
  <c r="J127" i="1" s="1"/>
  <c r="L127" i="1"/>
  <c r="F128" i="1"/>
  <c r="H128" i="1" s="1"/>
  <c r="G128" i="1" s="1"/>
  <c r="I128" i="1"/>
  <c r="K128" i="1" s="1"/>
  <c r="J128" i="1" s="1"/>
  <c r="L128" i="1"/>
  <c r="F129" i="1"/>
  <c r="H129" i="1"/>
  <c r="G129" i="1" s="1"/>
  <c r="I129" i="1"/>
  <c r="K129" i="1" s="1"/>
  <c r="J129" i="1" s="1"/>
  <c r="L129" i="1"/>
  <c r="F130" i="1"/>
  <c r="H130" i="1"/>
  <c r="G130" i="1" s="1"/>
  <c r="I130" i="1"/>
  <c r="K130" i="1" s="1"/>
  <c r="J130" i="1" s="1"/>
  <c r="L130" i="1"/>
  <c r="F131" i="1"/>
  <c r="H131" i="1" s="1"/>
  <c r="G131" i="1" s="1"/>
  <c r="I131" i="1"/>
  <c r="K131" i="1" s="1"/>
  <c r="J131" i="1" s="1"/>
  <c r="L131" i="1"/>
  <c r="F132" i="1"/>
  <c r="H132" i="1" s="1"/>
  <c r="G132" i="1" s="1"/>
  <c r="I132" i="1"/>
  <c r="K132" i="1" s="1"/>
  <c r="J132" i="1" s="1"/>
  <c r="L132" i="1"/>
  <c r="F133" i="1"/>
  <c r="H133" i="1"/>
  <c r="G133" i="1" s="1"/>
  <c r="I133" i="1"/>
  <c r="K133" i="1" s="1"/>
  <c r="J133" i="1" s="1"/>
  <c r="L133" i="1"/>
  <c r="F134" i="1"/>
  <c r="H134" i="1"/>
  <c r="G134" i="1" s="1"/>
  <c r="I134" i="1"/>
  <c r="K134" i="1" s="1"/>
  <c r="J134" i="1" s="1"/>
  <c r="L134" i="1"/>
  <c r="F135" i="1"/>
  <c r="H135" i="1" s="1"/>
  <c r="G135" i="1" s="1"/>
  <c r="I135" i="1"/>
  <c r="K135" i="1" s="1"/>
  <c r="J135" i="1" s="1"/>
  <c r="L135" i="1"/>
  <c r="F136" i="1"/>
  <c r="H136" i="1" s="1"/>
  <c r="G136" i="1" s="1"/>
  <c r="I136" i="1"/>
  <c r="K136" i="1" s="1"/>
  <c r="J136" i="1" s="1"/>
  <c r="L136" i="1"/>
  <c r="F137" i="1"/>
  <c r="H137" i="1"/>
  <c r="G137" i="1" s="1"/>
  <c r="I137" i="1"/>
  <c r="K137" i="1" s="1"/>
  <c r="J137" i="1" s="1"/>
  <c r="L137" i="1"/>
  <c r="F138" i="1"/>
  <c r="H138" i="1"/>
  <c r="G138" i="1" s="1"/>
  <c r="I138" i="1"/>
  <c r="K138" i="1" s="1"/>
  <c r="J138" i="1" s="1"/>
  <c r="L138" i="1"/>
  <c r="F139" i="1"/>
  <c r="H139" i="1" s="1"/>
  <c r="G139" i="1" s="1"/>
  <c r="I139" i="1"/>
  <c r="K139" i="1" s="1"/>
  <c r="J139" i="1" s="1"/>
  <c r="L139" i="1"/>
  <c r="F140" i="1"/>
  <c r="H140" i="1"/>
  <c r="G140" i="1" s="1"/>
  <c r="I140" i="1"/>
  <c r="K140" i="1" s="1"/>
  <c r="J140" i="1" s="1"/>
  <c r="L140" i="1"/>
  <c r="F141" i="1"/>
  <c r="H141" i="1"/>
  <c r="G141" i="1" s="1"/>
  <c r="I141" i="1"/>
  <c r="K141" i="1" s="1"/>
  <c r="J141" i="1" s="1"/>
  <c r="L141" i="1"/>
  <c r="F142" i="1"/>
  <c r="H142" i="1"/>
  <c r="G142" i="1" s="1"/>
  <c r="I142" i="1"/>
  <c r="K142" i="1" s="1"/>
  <c r="J142" i="1" s="1"/>
  <c r="L142" i="1"/>
  <c r="F143" i="1"/>
  <c r="H143" i="1" s="1"/>
  <c r="G143" i="1" s="1"/>
  <c r="I143" i="1"/>
  <c r="K143" i="1" s="1"/>
  <c r="J143" i="1" s="1"/>
  <c r="L143" i="1"/>
  <c r="F144" i="1"/>
  <c r="H144" i="1"/>
  <c r="G144" i="1" s="1"/>
  <c r="I144" i="1"/>
  <c r="K144" i="1" s="1"/>
  <c r="J144" i="1" s="1"/>
  <c r="L144" i="1"/>
  <c r="F145" i="1"/>
  <c r="H145" i="1"/>
  <c r="G145" i="1" s="1"/>
  <c r="I145" i="1"/>
  <c r="K145" i="1" s="1"/>
  <c r="J145" i="1" s="1"/>
  <c r="L145" i="1"/>
  <c r="F146" i="1"/>
  <c r="H146" i="1"/>
  <c r="G146" i="1" s="1"/>
  <c r="I146" i="1"/>
  <c r="K146" i="1" s="1"/>
  <c r="J146" i="1" s="1"/>
  <c r="L146" i="1"/>
  <c r="F147" i="1"/>
  <c r="H147" i="1" s="1"/>
  <c r="G147" i="1" s="1"/>
  <c r="I147" i="1"/>
  <c r="K147" i="1" s="1"/>
  <c r="J147" i="1" s="1"/>
  <c r="L147" i="1"/>
  <c r="F148" i="1"/>
  <c r="H148" i="1"/>
  <c r="G148" i="1" s="1"/>
  <c r="I148" i="1"/>
  <c r="K148" i="1" s="1"/>
  <c r="J148" i="1" s="1"/>
  <c r="L148" i="1"/>
  <c r="F149" i="1"/>
  <c r="H149" i="1"/>
  <c r="G149" i="1" s="1"/>
  <c r="I149" i="1"/>
  <c r="K149" i="1" s="1"/>
  <c r="J149" i="1" s="1"/>
  <c r="L149" i="1"/>
  <c r="F150" i="1"/>
  <c r="H150" i="1"/>
  <c r="G150" i="1" s="1"/>
  <c r="I150" i="1"/>
  <c r="K150" i="1" s="1"/>
  <c r="J150" i="1" s="1"/>
  <c r="L150" i="1"/>
  <c r="F151" i="1"/>
  <c r="H151" i="1" s="1"/>
  <c r="G151" i="1" s="1"/>
  <c r="I151" i="1"/>
  <c r="K151" i="1" s="1"/>
  <c r="J151" i="1" s="1"/>
  <c r="L151" i="1"/>
  <c r="F152" i="1"/>
  <c r="H152" i="1"/>
  <c r="G152" i="1" s="1"/>
  <c r="I152" i="1"/>
  <c r="K152" i="1" s="1"/>
  <c r="J152" i="1" s="1"/>
  <c r="L152" i="1"/>
  <c r="F153" i="1"/>
  <c r="H153" i="1"/>
  <c r="G153" i="1" s="1"/>
  <c r="I153" i="1"/>
  <c r="K153" i="1" s="1"/>
  <c r="J153" i="1" s="1"/>
  <c r="L153" i="1"/>
  <c r="F154" i="1"/>
  <c r="H154" i="1"/>
  <c r="G154" i="1" s="1"/>
  <c r="I154" i="1"/>
  <c r="K154" i="1" s="1"/>
  <c r="J154" i="1" s="1"/>
  <c r="L154" i="1"/>
  <c r="F155" i="1"/>
  <c r="H155" i="1" s="1"/>
  <c r="G155" i="1" s="1"/>
  <c r="I155" i="1"/>
  <c r="K155" i="1" s="1"/>
  <c r="J155" i="1" s="1"/>
  <c r="L155" i="1"/>
  <c r="F156" i="1"/>
  <c r="H156" i="1" s="1"/>
  <c r="G156" i="1" s="1"/>
  <c r="I156" i="1"/>
  <c r="K156" i="1" s="1"/>
  <c r="J156" i="1" s="1"/>
  <c r="L156" i="1"/>
  <c r="F157" i="1"/>
  <c r="H157" i="1" s="1"/>
  <c r="G157" i="1" s="1"/>
  <c r="I157" i="1"/>
  <c r="K157" i="1" s="1"/>
  <c r="J157" i="1" s="1"/>
  <c r="L157" i="1"/>
  <c r="F158" i="1"/>
  <c r="H158" i="1" s="1"/>
  <c r="G158" i="1" s="1"/>
  <c r="I158" i="1"/>
  <c r="K158" i="1" s="1"/>
  <c r="J158" i="1" s="1"/>
  <c r="L158" i="1"/>
  <c r="F159" i="1"/>
  <c r="H159" i="1" s="1"/>
  <c r="G159" i="1" s="1"/>
  <c r="I159" i="1"/>
  <c r="K159" i="1" s="1"/>
  <c r="J159" i="1" s="1"/>
  <c r="L159" i="1"/>
  <c r="F160" i="1"/>
  <c r="H160" i="1" s="1"/>
  <c r="G160" i="1" s="1"/>
  <c r="I160" i="1"/>
  <c r="K160" i="1" s="1"/>
  <c r="J160" i="1" s="1"/>
  <c r="L160" i="1"/>
  <c r="F161" i="1"/>
  <c r="H161" i="1" s="1"/>
  <c r="G161" i="1" s="1"/>
  <c r="I161" i="1"/>
  <c r="K161" i="1" s="1"/>
  <c r="J161" i="1" s="1"/>
  <c r="L161" i="1"/>
  <c r="F162" i="1"/>
  <c r="H162" i="1" s="1"/>
  <c r="G162" i="1" s="1"/>
  <c r="I162" i="1"/>
  <c r="K162" i="1" s="1"/>
  <c r="J162" i="1" s="1"/>
  <c r="L162" i="1"/>
  <c r="F163" i="1"/>
  <c r="H163" i="1" s="1"/>
  <c r="G163" i="1" s="1"/>
  <c r="I163" i="1"/>
  <c r="K163" i="1" s="1"/>
  <c r="J163" i="1" s="1"/>
  <c r="L163" i="1"/>
  <c r="F164" i="1"/>
  <c r="H164" i="1" s="1"/>
  <c r="G164" i="1" s="1"/>
  <c r="I164" i="1"/>
  <c r="K164" i="1" s="1"/>
  <c r="J164" i="1" s="1"/>
  <c r="L164" i="1"/>
  <c r="F165" i="1"/>
  <c r="H165" i="1" s="1"/>
  <c r="G165" i="1" s="1"/>
  <c r="I165" i="1"/>
  <c r="K165" i="1" s="1"/>
  <c r="J165" i="1" s="1"/>
  <c r="L165" i="1"/>
  <c r="F166" i="1"/>
  <c r="H166" i="1" s="1"/>
  <c r="G166" i="1" s="1"/>
  <c r="I166" i="1"/>
  <c r="K166" i="1" s="1"/>
  <c r="J166" i="1" s="1"/>
  <c r="L166" i="1"/>
  <c r="F167" i="1"/>
  <c r="H167" i="1" s="1"/>
  <c r="G167" i="1" s="1"/>
  <c r="I167" i="1"/>
  <c r="K167" i="1" s="1"/>
  <c r="J167" i="1" s="1"/>
  <c r="L167" i="1"/>
  <c r="F168" i="1"/>
  <c r="H168" i="1" s="1"/>
  <c r="G168" i="1" s="1"/>
  <c r="I168" i="1"/>
  <c r="K168" i="1" s="1"/>
  <c r="J168" i="1" s="1"/>
  <c r="L168" i="1"/>
  <c r="F169" i="1"/>
  <c r="H169" i="1" s="1"/>
  <c r="G169" i="1" s="1"/>
  <c r="I169" i="1"/>
  <c r="K169" i="1" s="1"/>
  <c r="J169" i="1" s="1"/>
  <c r="L169" i="1"/>
  <c r="F170" i="1"/>
  <c r="H170" i="1" s="1"/>
  <c r="G170" i="1" s="1"/>
  <c r="I170" i="1"/>
  <c r="K170" i="1" s="1"/>
  <c r="J170" i="1" s="1"/>
  <c r="L170" i="1"/>
  <c r="F171" i="1"/>
  <c r="H171" i="1" s="1"/>
  <c r="G171" i="1" s="1"/>
  <c r="I171" i="1"/>
  <c r="K171" i="1" s="1"/>
  <c r="J171" i="1" s="1"/>
  <c r="L171" i="1"/>
  <c r="F172" i="1"/>
  <c r="H172" i="1" s="1"/>
  <c r="G172" i="1" s="1"/>
  <c r="I172" i="1"/>
  <c r="K172" i="1" s="1"/>
  <c r="J172" i="1" s="1"/>
  <c r="L172" i="1"/>
  <c r="F173" i="1"/>
  <c r="H173" i="1" s="1"/>
  <c r="G173" i="1" s="1"/>
  <c r="I173" i="1"/>
  <c r="K173" i="1" s="1"/>
  <c r="J173" i="1" s="1"/>
  <c r="L173" i="1"/>
  <c r="F174" i="1"/>
  <c r="H174" i="1" s="1"/>
  <c r="G174" i="1" s="1"/>
  <c r="I174" i="1"/>
  <c r="K174" i="1"/>
  <c r="J174" i="1" s="1"/>
  <c r="L174" i="1"/>
  <c r="F175" i="1"/>
  <c r="H175" i="1" s="1"/>
  <c r="G175" i="1" s="1"/>
  <c r="I175" i="1"/>
  <c r="K175" i="1"/>
  <c r="J175" i="1" s="1"/>
  <c r="L175" i="1"/>
  <c r="F176" i="1"/>
  <c r="H176" i="1" s="1"/>
  <c r="G176" i="1" s="1"/>
  <c r="I176" i="1"/>
  <c r="K176" i="1" s="1"/>
  <c r="J176" i="1" s="1"/>
  <c r="L176" i="1"/>
  <c r="F177" i="1"/>
  <c r="H177" i="1" s="1"/>
  <c r="G177" i="1" s="1"/>
  <c r="I177" i="1"/>
  <c r="K177" i="1"/>
  <c r="J177" i="1" s="1"/>
  <c r="L177" i="1"/>
  <c r="F178" i="1"/>
  <c r="H178" i="1" s="1"/>
  <c r="G178" i="1" s="1"/>
  <c r="I178" i="1"/>
  <c r="K178" i="1"/>
  <c r="J178" i="1" s="1"/>
  <c r="L178" i="1"/>
  <c r="F179" i="1"/>
  <c r="H179" i="1" s="1"/>
  <c r="G179" i="1" s="1"/>
  <c r="I179" i="1"/>
  <c r="K179" i="1"/>
  <c r="J179" i="1" s="1"/>
  <c r="L179" i="1"/>
  <c r="F180" i="1"/>
  <c r="H180" i="1" s="1"/>
  <c r="G180" i="1" s="1"/>
  <c r="I180" i="1"/>
  <c r="K180" i="1" s="1"/>
  <c r="J180" i="1" s="1"/>
  <c r="L180" i="1"/>
  <c r="F181" i="1"/>
  <c r="H181" i="1" s="1"/>
  <c r="G181" i="1" s="1"/>
  <c r="I181" i="1"/>
  <c r="K181" i="1"/>
  <c r="J181" i="1" s="1"/>
  <c r="L181" i="1"/>
  <c r="F182" i="1"/>
  <c r="H182" i="1" s="1"/>
  <c r="G182" i="1" s="1"/>
  <c r="I182" i="1"/>
  <c r="K182" i="1"/>
  <c r="J182" i="1" s="1"/>
  <c r="L182" i="1"/>
  <c r="F183" i="1"/>
  <c r="H183" i="1" s="1"/>
  <c r="G183" i="1" s="1"/>
  <c r="I183" i="1"/>
  <c r="K183" i="1"/>
  <c r="J183" i="1" s="1"/>
  <c r="L183" i="1"/>
  <c r="F184" i="1"/>
  <c r="H184" i="1" s="1"/>
  <c r="G184" i="1" s="1"/>
  <c r="I184" i="1"/>
  <c r="K184" i="1" s="1"/>
  <c r="J184" i="1" s="1"/>
  <c r="L184" i="1"/>
  <c r="F185" i="1"/>
  <c r="H185" i="1" s="1"/>
  <c r="G185" i="1" s="1"/>
  <c r="I185" i="1"/>
  <c r="K185" i="1"/>
  <c r="J185" i="1" s="1"/>
  <c r="L185" i="1"/>
  <c r="F186" i="1"/>
  <c r="H186" i="1" s="1"/>
  <c r="G186" i="1" s="1"/>
  <c r="I186" i="1"/>
  <c r="K186" i="1"/>
  <c r="J186" i="1" s="1"/>
  <c r="L186" i="1"/>
  <c r="F187" i="1"/>
  <c r="H187" i="1" s="1"/>
  <c r="G187" i="1" s="1"/>
  <c r="I187" i="1"/>
  <c r="K187" i="1"/>
  <c r="J187" i="1" s="1"/>
  <c r="L187" i="1"/>
  <c r="F188" i="1"/>
  <c r="H188" i="1" s="1"/>
  <c r="G188" i="1" s="1"/>
  <c r="I188" i="1"/>
  <c r="K188" i="1" s="1"/>
  <c r="J188" i="1" s="1"/>
  <c r="L188" i="1"/>
  <c r="F189" i="1"/>
  <c r="H189" i="1" s="1"/>
  <c r="G189" i="1" s="1"/>
  <c r="I189" i="1"/>
  <c r="K189" i="1"/>
  <c r="J189" i="1" s="1"/>
  <c r="L189" i="1"/>
  <c r="F190" i="1"/>
  <c r="H190" i="1" s="1"/>
  <c r="G190" i="1" s="1"/>
  <c r="I190" i="1"/>
  <c r="K190" i="1"/>
  <c r="J190" i="1" s="1"/>
  <c r="L190" i="1"/>
  <c r="F191" i="1"/>
  <c r="H191" i="1" s="1"/>
  <c r="G191" i="1" s="1"/>
  <c r="I191" i="1"/>
  <c r="K191" i="1"/>
  <c r="J191" i="1" s="1"/>
  <c r="L191" i="1"/>
  <c r="F192" i="1"/>
  <c r="H192" i="1" s="1"/>
  <c r="G192" i="1" s="1"/>
  <c r="I192" i="1"/>
  <c r="K192" i="1" s="1"/>
  <c r="J192" i="1" s="1"/>
  <c r="L192" i="1"/>
  <c r="F193" i="1"/>
  <c r="H193" i="1" s="1"/>
  <c r="G193" i="1" s="1"/>
  <c r="I193" i="1"/>
  <c r="K193" i="1"/>
  <c r="J193" i="1" s="1"/>
  <c r="L193" i="1"/>
  <c r="F194" i="1"/>
  <c r="H194" i="1" s="1"/>
  <c r="G194" i="1" s="1"/>
  <c r="I194" i="1"/>
  <c r="K194" i="1"/>
  <c r="J194" i="1" s="1"/>
  <c r="L194" i="1"/>
  <c r="F195" i="1"/>
  <c r="H195" i="1" s="1"/>
  <c r="G195" i="1" s="1"/>
  <c r="I195" i="1"/>
  <c r="K195" i="1"/>
  <c r="J195" i="1" s="1"/>
  <c r="L195" i="1"/>
  <c r="F196" i="1"/>
  <c r="H196" i="1" s="1"/>
  <c r="G196" i="1" s="1"/>
  <c r="I196" i="1"/>
  <c r="K196" i="1" s="1"/>
  <c r="J196" i="1" s="1"/>
  <c r="L196" i="1"/>
  <c r="F197" i="1"/>
  <c r="H197" i="1" s="1"/>
  <c r="G197" i="1" s="1"/>
  <c r="I197" i="1"/>
  <c r="K197" i="1"/>
  <c r="J197" i="1" s="1"/>
  <c r="L197" i="1"/>
  <c r="F198" i="1"/>
  <c r="H198" i="1" s="1"/>
  <c r="G198" i="1" s="1"/>
  <c r="I198" i="1"/>
  <c r="K198" i="1"/>
  <c r="J198" i="1" s="1"/>
  <c r="L198" i="1"/>
  <c r="F199" i="1"/>
  <c r="H199" i="1" s="1"/>
  <c r="G199" i="1" s="1"/>
  <c r="I199" i="1"/>
  <c r="K199" i="1"/>
  <c r="J199" i="1" s="1"/>
  <c r="L199" i="1"/>
  <c r="F200" i="1"/>
  <c r="H200" i="1" s="1"/>
  <c r="G200" i="1" s="1"/>
  <c r="I200" i="1"/>
  <c r="K200" i="1" s="1"/>
  <c r="J200" i="1" s="1"/>
  <c r="L200" i="1"/>
  <c r="F201" i="1"/>
  <c r="H201" i="1" s="1"/>
  <c r="G201" i="1" s="1"/>
  <c r="I201" i="1"/>
  <c r="K201" i="1"/>
  <c r="J201" i="1" s="1"/>
  <c r="L201" i="1"/>
  <c r="F202" i="1"/>
  <c r="H202" i="1" s="1"/>
  <c r="G202" i="1" s="1"/>
  <c r="I202" i="1"/>
  <c r="K202" i="1"/>
  <c r="J202" i="1" s="1"/>
  <c r="L202" i="1"/>
  <c r="F203" i="1"/>
  <c r="H203" i="1" s="1"/>
  <c r="G203" i="1" s="1"/>
  <c r="I203" i="1"/>
  <c r="K203" i="1"/>
  <c r="J203" i="1" s="1"/>
  <c r="L203" i="1"/>
  <c r="I4" i="1"/>
  <c r="F4" i="1"/>
  <c r="H6" i="1" s="1"/>
  <c r="C6" i="6"/>
  <c r="F6" i="6"/>
  <c r="K67" i="1" l="1"/>
  <c r="J67" i="1" s="1"/>
  <c r="K66" i="1"/>
  <c r="J99" i="1" s="1"/>
  <c r="K71" i="1"/>
  <c r="J71" i="1" s="1"/>
  <c r="K81" i="1"/>
  <c r="J81" i="1" s="1"/>
  <c r="K99" i="1"/>
  <c r="K91" i="1"/>
  <c r="J91" i="1" s="1"/>
  <c r="K106" i="1"/>
  <c r="J106" i="1" s="1"/>
  <c r="H103" i="1"/>
  <c r="G103" i="1" s="1"/>
  <c r="H95" i="1"/>
  <c r="G95" i="1" s="1"/>
  <c r="H111" i="1"/>
  <c r="G111" i="1" s="1"/>
  <c r="H110" i="1"/>
  <c r="G110" i="1" s="1"/>
  <c r="H102" i="1"/>
  <c r="G102" i="1" s="1"/>
  <c r="H107" i="1"/>
  <c r="G107" i="1" s="1"/>
  <c r="H96" i="1"/>
  <c r="G96" i="1" s="1"/>
  <c r="H88" i="1"/>
  <c r="H93" i="1"/>
  <c r="G93" i="1" s="1"/>
  <c r="H90" i="1"/>
  <c r="G90" i="1" s="1"/>
  <c r="H100" i="1"/>
  <c r="G100" i="1" s="1"/>
  <c r="H92" i="1"/>
  <c r="G92" i="1" s="1"/>
  <c r="K11" i="1"/>
  <c r="J11" i="1" s="1"/>
  <c r="K10" i="1"/>
  <c r="K8" i="1"/>
  <c r="J8" i="1" s="1"/>
  <c r="H7" i="1"/>
  <c r="H5" i="1"/>
  <c r="G5" i="1" s="1"/>
  <c r="B93" i="28"/>
  <c r="B94" i="28" s="1"/>
  <c r="A93" i="28"/>
  <c r="B31" i="28"/>
  <c r="B30" i="28"/>
  <c r="F11" i="6"/>
  <c r="C11" i="6"/>
  <c r="J39" i="1" l="1"/>
  <c r="J28" i="1"/>
  <c r="J66" i="1"/>
  <c r="G42" i="1"/>
  <c r="G22" i="1"/>
  <c r="G69" i="1"/>
  <c r="G38" i="1"/>
  <c r="G19" i="1"/>
  <c r="G88" i="1"/>
  <c r="A94" i="28"/>
  <c r="B35" i="2" l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A81" i="30" l="1"/>
  <c r="A79" i="30"/>
  <c r="A77" i="30"/>
  <c r="A75" i="30"/>
  <c r="A73" i="30"/>
  <c r="A71" i="30"/>
  <c r="A69" i="30"/>
  <c r="A80" i="30" l="1"/>
  <c r="A78" i="30"/>
  <c r="A76" i="30"/>
  <c r="A74" i="30"/>
  <c r="A72" i="30"/>
  <c r="A70" i="30"/>
  <c r="A68" i="30"/>
  <c r="A46" i="30" l="1"/>
  <c r="A44" i="30"/>
  <c r="A42" i="30"/>
  <c r="A40" i="30"/>
  <c r="A38" i="30"/>
  <c r="A36" i="30"/>
  <c r="A34" i="30"/>
  <c r="A45" i="30"/>
  <c r="A43" i="30"/>
  <c r="A41" i="30"/>
  <c r="A39" i="30"/>
  <c r="A37" i="30"/>
  <c r="A35" i="30"/>
  <c r="A33" i="30"/>
  <c r="L4" i="1" l="1"/>
  <c r="K4" i="1" l="1"/>
  <c r="E4" i="1"/>
  <c r="C1" i="2"/>
  <c r="F4" i="2"/>
  <c r="G4" i="2"/>
  <c r="H4" i="2"/>
  <c r="S4" i="2" s="1"/>
  <c r="C5" i="2"/>
  <c r="H5" i="2"/>
  <c r="S5" i="2" s="1"/>
  <c r="H6" i="2"/>
  <c r="S6" i="2" s="1"/>
  <c r="H7" i="2"/>
  <c r="S7" i="2" s="1"/>
  <c r="H8" i="2"/>
  <c r="S8" i="2" s="1"/>
  <c r="H9" i="2"/>
  <c r="S9" i="2" s="1"/>
  <c r="H10" i="2"/>
  <c r="S10" i="2" s="1"/>
  <c r="H11" i="2"/>
  <c r="S11" i="2" s="1"/>
  <c r="H12" i="2"/>
  <c r="S12" i="2" s="1"/>
  <c r="H13" i="2"/>
  <c r="S13" i="2" s="1"/>
  <c r="H14" i="2"/>
  <c r="S14" i="2" s="1"/>
  <c r="H15" i="2"/>
  <c r="S15" i="2" s="1"/>
  <c r="H16" i="2"/>
  <c r="S16" i="2" s="1"/>
  <c r="H17" i="2"/>
  <c r="S17" i="2" s="1"/>
  <c r="H18" i="2"/>
  <c r="S18" i="2" s="1"/>
  <c r="H19" i="2"/>
  <c r="S19" i="2" s="1"/>
  <c r="H20" i="2"/>
  <c r="S20" i="2" s="1"/>
  <c r="H21" i="2"/>
  <c r="S21" i="2" s="1"/>
  <c r="H22" i="2"/>
  <c r="S22" i="2" s="1"/>
  <c r="H23" i="2"/>
  <c r="S23" i="2" s="1"/>
  <c r="H24" i="2"/>
  <c r="S24" i="2" s="1"/>
  <c r="H25" i="2"/>
  <c r="S25" i="2" s="1"/>
  <c r="H26" i="2"/>
  <c r="S26" i="2" s="1"/>
  <c r="H27" i="2"/>
  <c r="S27" i="2" s="1"/>
  <c r="H28" i="2"/>
  <c r="S28" i="2" s="1"/>
  <c r="H29" i="2"/>
  <c r="S29" i="2" s="1"/>
  <c r="H30" i="2"/>
  <c r="S30" i="2" s="1"/>
  <c r="H31" i="2"/>
  <c r="S31" i="2" s="1"/>
  <c r="H32" i="2"/>
  <c r="S32" i="2" s="1"/>
  <c r="H33" i="2"/>
  <c r="S33" i="2" s="1"/>
  <c r="H34" i="2"/>
  <c r="S34" i="2" s="1"/>
  <c r="H35" i="2"/>
  <c r="S35" i="2" s="1"/>
  <c r="H36" i="2"/>
  <c r="S36" i="2" s="1"/>
  <c r="H37" i="2"/>
  <c r="S37" i="2" s="1"/>
  <c r="H38" i="2"/>
  <c r="S38" i="2" s="1"/>
  <c r="H39" i="2"/>
  <c r="S39" i="2" s="1"/>
  <c r="H40" i="2"/>
  <c r="S40" i="2" s="1"/>
  <c r="H41" i="2"/>
  <c r="S41" i="2" s="1"/>
  <c r="H42" i="2"/>
  <c r="S42" i="2" s="1"/>
  <c r="H43" i="2"/>
  <c r="S43" i="2" s="1"/>
  <c r="H44" i="2"/>
  <c r="S44" i="2" s="1"/>
  <c r="H45" i="2"/>
  <c r="S45" i="2" s="1"/>
  <c r="H46" i="2"/>
  <c r="S46" i="2" s="1"/>
  <c r="H47" i="2"/>
  <c r="S47" i="2" s="1"/>
  <c r="H48" i="2"/>
  <c r="S48" i="2" s="1"/>
  <c r="H49" i="2"/>
  <c r="S49" i="2" s="1"/>
  <c r="H50" i="2"/>
  <c r="S50" i="2" s="1"/>
  <c r="H51" i="2"/>
  <c r="S51" i="2" s="1"/>
  <c r="H52" i="2"/>
  <c r="S52" i="2" s="1"/>
  <c r="H53" i="2"/>
  <c r="S53" i="2" s="1"/>
  <c r="H54" i="2"/>
  <c r="S54" i="2" s="1"/>
  <c r="H55" i="2"/>
  <c r="S55" i="2" s="1"/>
  <c r="H56" i="2"/>
  <c r="S56" i="2" s="1"/>
  <c r="H57" i="2"/>
  <c r="S57" i="2" s="1"/>
  <c r="H58" i="2"/>
  <c r="S58" i="2"/>
  <c r="H59" i="2"/>
  <c r="S59" i="2" s="1"/>
  <c r="H60" i="2"/>
  <c r="S60" i="2" s="1"/>
  <c r="H61" i="2"/>
  <c r="S61" i="2" s="1"/>
  <c r="H62" i="2"/>
  <c r="S62" i="2"/>
  <c r="H63" i="2"/>
  <c r="S63" i="2" s="1"/>
  <c r="H64" i="2"/>
  <c r="S64" i="2" s="1"/>
  <c r="H65" i="2"/>
  <c r="S65" i="2" s="1"/>
  <c r="H66" i="2"/>
  <c r="S66" i="2"/>
  <c r="H67" i="2"/>
  <c r="S67" i="2" s="1"/>
  <c r="H68" i="2"/>
  <c r="S68" i="2" s="1"/>
  <c r="H69" i="2"/>
  <c r="S69" i="2" s="1"/>
  <c r="H70" i="2"/>
  <c r="S70" i="2"/>
  <c r="H71" i="2"/>
  <c r="S71" i="2" s="1"/>
  <c r="H72" i="2"/>
  <c r="S72" i="2" s="1"/>
  <c r="H73" i="2"/>
  <c r="S73" i="2" s="1"/>
  <c r="H74" i="2"/>
  <c r="S74" i="2"/>
  <c r="H75" i="2"/>
  <c r="S75" i="2" s="1"/>
  <c r="H76" i="2"/>
  <c r="S76" i="2" s="1"/>
  <c r="H77" i="2"/>
  <c r="S77" i="2" s="1"/>
  <c r="H78" i="2"/>
  <c r="S78" i="2"/>
  <c r="H79" i="2"/>
  <c r="S79" i="2" s="1"/>
  <c r="H80" i="2"/>
  <c r="S80" i="2" s="1"/>
  <c r="H81" i="2"/>
  <c r="S81" i="2" s="1"/>
  <c r="H82" i="2"/>
  <c r="S82" i="2" s="1"/>
  <c r="H83" i="2"/>
  <c r="S83" i="2" s="1"/>
  <c r="H84" i="2"/>
  <c r="S84" i="2" s="1"/>
  <c r="H85" i="2"/>
  <c r="S85" i="2" s="1"/>
  <c r="H86" i="2"/>
  <c r="S86" i="2" s="1"/>
  <c r="H87" i="2"/>
  <c r="S87" i="2" s="1"/>
  <c r="H88" i="2"/>
  <c r="S88" i="2" s="1"/>
  <c r="H89" i="2"/>
  <c r="S89" i="2" s="1"/>
  <c r="H90" i="2"/>
  <c r="S90" i="2" s="1"/>
  <c r="H91" i="2"/>
  <c r="S91" i="2" s="1"/>
  <c r="H92" i="2"/>
  <c r="S92" i="2" s="1"/>
  <c r="H93" i="2"/>
  <c r="S93" i="2" s="1"/>
  <c r="H94" i="2"/>
  <c r="S94" i="2" s="1"/>
  <c r="H95" i="2"/>
  <c r="S95" i="2" s="1"/>
  <c r="H96" i="2"/>
  <c r="S96" i="2" s="1"/>
  <c r="H97" i="2"/>
  <c r="S97" i="2" s="1"/>
  <c r="H98" i="2"/>
  <c r="S98" i="2" s="1"/>
  <c r="H99" i="2"/>
  <c r="S99" i="2" s="1"/>
  <c r="H100" i="2"/>
  <c r="S100" i="2" s="1"/>
  <c r="H101" i="2"/>
  <c r="S101" i="2" s="1"/>
  <c r="H102" i="2"/>
  <c r="S102" i="2" s="1"/>
  <c r="H103" i="2"/>
  <c r="S103" i="2" s="1"/>
  <c r="H104" i="2"/>
  <c r="S104" i="2" s="1"/>
  <c r="H105" i="2"/>
  <c r="S105" i="2" s="1"/>
  <c r="H106" i="2"/>
  <c r="S106" i="2" s="1"/>
  <c r="P106" i="2"/>
  <c r="F104" i="26" s="1"/>
  <c r="H107" i="2"/>
  <c r="S107" i="2" s="1"/>
  <c r="M107" i="2"/>
  <c r="N107" i="2"/>
  <c r="O107" i="2"/>
  <c r="D105" i="23" s="1"/>
  <c r="P107" i="2"/>
  <c r="F105" i="26" s="1"/>
  <c r="H108" i="2"/>
  <c r="S108" i="2" s="1"/>
  <c r="M108" i="2"/>
  <c r="N108" i="2"/>
  <c r="O108" i="2"/>
  <c r="I108" i="2" s="1"/>
  <c r="P108" i="2"/>
  <c r="F106" i="26" s="1"/>
  <c r="H109" i="2"/>
  <c r="S109" i="2" s="1"/>
  <c r="M109" i="2"/>
  <c r="N109" i="2"/>
  <c r="O109" i="2"/>
  <c r="I109" i="2" s="1"/>
  <c r="P109" i="2"/>
  <c r="F107" i="26" s="1"/>
  <c r="H110" i="2"/>
  <c r="S110" i="2" s="1"/>
  <c r="I110" i="2"/>
  <c r="M110" i="2"/>
  <c r="N110" i="2"/>
  <c r="O110" i="2"/>
  <c r="P110" i="2"/>
  <c r="F108" i="26" s="1"/>
  <c r="H111" i="2"/>
  <c r="S111" i="2" s="1"/>
  <c r="I111" i="2"/>
  <c r="M111" i="2"/>
  <c r="N111" i="2"/>
  <c r="O111" i="2"/>
  <c r="P111" i="2"/>
  <c r="F109" i="26" s="1"/>
  <c r="H112" i="2"/>
  <c r="S112" i="2" s="1"/>
  <c r="M112" i="2"/>
  <c r="N112" i="2"/>
  <c r="O112" i="2"/>
  <c r="I112" i="2" s="1"/>
  <c r="P112" i="2"/>
  <c r="F110" i="26" s="1"/>
  <c r="H113" i="2"/>
  <c r="S113" i="2" s="1"/>
  <c r="M113" i="2"/>
  <c r="N113" i="2"/>
  <c r="O113" i="2"/>
  <c r="I113" i="2" s="1"/>
  <c r="P113" i="2"/>
  <c r="F111" i="26" s="1"/>
  <c r="G114" i="2"/>
  <c r="H114" i="2"/>
  <c r="S114" i="2" s="1"/>
  <c r="I114" i="2"/>
  <c r="M114" i="2"/>
  <c r="N114" i="2"/>
  <c r="O114" i="2"/>
  <c r="P114" i="2"/>
  <c r="F112" i="26" s="1"/>
  <c r="G115" i="2"/>
  <c r="H115" i="2"/>
  <c r="S115" i="2" s="1"/>
  <c r="I115" i="2"/>
  <c r="M115" i="2"/>
  <c r="N115" i="2"/>
  <c r="O115" i="2"/>
  <c r="P115" i="2"/>
  <c r="F113" i="26" s="1"/>
  <c r="G116" i="2"/>
  <c r="H116" i="2"/>
  <c r="S116" i="2" s="1"/>
  <c r="I116" i="2"/>
  <c r="M116" i="2"/>
  <c r="N116" i="2"/>
  <c r="O116" i="2"/>
  <c r="P116" i="2"/>
  <c r="F114" i="26" s="1"/>
  <c r="G117" i="2"/>
  <c r="H117" i="2"/>
  <c r="S117" i="2" s="1"/>
  <c r="I117" i="2"/>
  <c r="M117" i="2"/>
  <c r="N117" i="2"/>
  <c r="O117" i="2"/>
  <c r="P117" i="2"/>
  <c r="F115" i="26" s="1"/>
  <c r="G118" i="2"/>
  <c r="H118" i="2"/>
  <c r="S118" i="2" s="1"/>
  <c r="I118" i="2"/>
  <c r="M118" i="2"/>
  <c r="N118" i="2"/>
  <c r="O118" i="2"/>
  <c r="P118" i="2"/>
  <c r="F116" i="26" s="1"/>
  <c r="G119" i="2"/>
  <c r="H119" i="2"/>
  <c r="S119" i="2" s="1"/>
  <c r="I119" i="2"/>
  <c r="M119" i="2"/>
  <c r="N119" i="2"/>
  <c r="O119" i="2"/>
  <c r="P119" i="2"/>
  <c r="F117" i="26" s="1"/>
  <c r="G120" i="2"/>
  <c r="H120" i="2"/>
  <c r="S120" i="2" s="1"/>
  <c r="I120" i="2"/>
  <c r="M120" i="2"/>
  <c r="N120" i="2"/>
  <c r="O120" i="2"/>
  <c r="P120" i="2"/>
  <c r="F118" i="26" s="1"/>
  <c r="G121" i="2"/>
  <c r="H121" i="2"/>
  <c r="S121" i="2" s="1"/>
  <c r="I121" i="2"/>
  <c r="M121" i="2"/>
  <c r="N121" i="2"/>
  <c r="O121" i="2"/>
  <c r="P121" i="2"/>
  <c r="F119" i="26" s="1"/>
  <c r="G122" i="2"/>
  <c r="H122" i="2"/>
  <c r="S122" i="2" s="1"/>
  <c r="I122" i="2"/>
  <c r="M122" i="2"/>
  <c r="N122" i="2"/>
  <c r="O122" i="2"/>
  <c r="P122" i="2"/>
  <c r="F120" i="26" s="1"/>
  <c r="G123" i="2"/>
  <c r="H123" i="2"/>
  <c r="S123" i="2" s="1"/>
  <c r="I123" i="2"/>
  <c r="M123" i="2"/>
  <c r="N123" i="2"/>
  <c r="O123" i="2"/>
  <c r="P123" i="2"/>
  <c r="F121" i="26" s="1"/>
  <c r="G124" i="2"/>
  <c r="H124" i="2"/>
  <c r="S124" i="2" s="1"/>
  <c r="I124" i="2"/>
  <c r="M124" i="2"/>
  <c r="N124" i="2"/>
  <c r="O124" i="2"/>
  <c r="P124" i="2"/>
  <c r="F122" i="26" s="1"/>
  <c r="G125" i="2"/>
  <c r="H125" i="2"/>
  <c r="S125" i="2" s="1"/>
  <c r="I125" i="2"/>
  <c r="M125" i="2"/>
  <c r="N125" i="2"/>
  <c r="O125" i="2"/>
  <c r="P125" i="2"/>
  <c r="F123" i="26" s="1"/>
  <c r="G126" i="2"/>
  <c r="H126" i="2"/>
  <c r="S126" i="2" s="1"/>
  <c r="I126" i="2"/>
  <c r="M126" i="2"/>
  <c r="N126" i="2"/>
  <c r="O126" i="2"/>
  <c r="P126" i="2"/>
  <c r="F124" i="26" s="1"/>
  <c r="G127" i="2"/>
  <c r="H127" i="2"/>
  <c r="S127" i="2" s="1"/>
  <c r="I127" i="2"/>
  <c r="M127" i="2"/>
  <c r="N127" i="2"/>
  <c r="O127" i="2"/>
  <c r="P127" i="2"/>
  <c r="F125" i="26" s="1"/>
  <c r="G128" i="2"/>
  <c r="H128" i="2"/>
  <c r="S128" i="2" s="1"/>
  <c r="I128" i="2"/>
  <c r="M128" i="2"/>
  <c r="N128" i="2"/>
  <c r="O128" i="2"/>
  <c r="D126" i="23" s="1"/>
  <c r="P128" i="2"/>
  <c r="F126" i="26" s="1"/>
  <c r="G129" i="2"/>
  <c r="H129" i="2"/>
  <c r="S129" i="2" s="1"/>
  <c r="I129" i="2"/>
  <c r="M129" i="2"/>
  <c r="N129" i="2"/>
  <c r="O129" i="2"/>
  <c r="P129" i="2"/>
  <c r="F127" i="26" s="1"/>
  <c r="G130" i="2"/>
  <c r="H130" i="2"/>
  <c r="S130" i="2" s="1"/>
  <c r="I130" i="2"/>
  <c r="M130" i="2"/>
  <c r="N130" i="2"/>
  <c r="O130" i="2"/>
  <c r="P130" i="2"/>
  <c r="F128" i="26" s="1"/>
  <c r="G131" i="2"/>
  <c r="H131" i="2"/>
  <c r="S131" i="2" s="1"/>
  <c r="I131" i="2"/>
  <c r="M131" i="2"/>
  <c r="N131" i="2"/>
  <c r="O131" i="2"/>
  <c r="P131" i="2"/>
  <c r="F129" i="26" s="1"/>
  <c r="G132" i="2"/>
  <c r="H132" i="2"/>
  <c r="S132" i="2" s="1"/>
  <c r="I132" i="2"/>
  <c r="M132" i="2"/>
  <c r="N132" i="2"/>
  <c r="O132" i="2"/>
  <c r="P132" i="2"/>
  <c r="F130" i="26" s="1"/>
  <c r="G133" i="2"/>
  <c r="H133" i="2"/>
  <c r="S133" i="2" s="1"/>
  <c r="I133" i="2"/>
  <c r="M133" i="2"/>
  <c r="N133" i="2"/>
  <c r="O133" i="2"/>
  <c r="P133" i="2"/>
  <c r="F131" i="26" s="1"/>
  <c r="G134" i="2"/>
  <c r="H134" i="2"/>
  <c r="S134" i="2" s="1"/>
  <c r="I134" i="2"/>
  <c r="M134" i="2"/>
  <c r="N134" i="2"/>
  <c r="O134" i="2"/>
  <c r="P134" i="2"/>
  <c r="F132" i="26" s="1"/>
  <c r="G135" i="2"/>
  <c r="H135" i="2"/>
  <c r="S135" i="2" s="1"/>
  <c r="I135" i="2"/>
  <c r="M135" i="2"/>
  <c r="N135" i="2"/>
  <c r="O135" i="2"/>
  <c r="P135" i="2"/>
  <c r="F133" i="26" s="1"/>
  <c r="G136" i="2"/>
  <c r="H136" i="2"/>
  <c r="S136" i="2" s="1"/>
  <c r="I136" i="2"/>
  <c r="M136" i="2"/>
  <c r="N136" i="2"/>
  <c r="O136" i="2"/>
  <c r="P136" i="2"/>
  <c r="F134" i="26" s="1"/>
  <c r="G137" i="2"/>
  <c r="H137" i="2"/>
  <c r="S137" i="2" s="1"/>
  <c r="I137" i="2"/>
  <c r="M137" i="2"/>
  <c r="N137" i="2"/>
  <c r="O137" i="2"/>
  <c r="P137" i="2"/>
  <c r="F135" i="26" s="1"/>
  <c r="G138" i="2"/>
  <c r="H138" i="2"/>
  <c r="S138" i="2" s="1"/>
  <c r="I138" i="2"/>
  <c r="M138" i="2"/>
  <c r="N138" i="2"/>
  <c r="O138" i="2"/>
  <c r="P138" i="2"/>
  <c r="F136" i="26" s="1"/>
  <c r="G139" i="2"/>
  <c r="H139" i="2"/>
  <c r="S139" i="2" s="1"/>
  <c r="I139" i="2"/>
  <c r="M139" i="2"/>
  <c r="N139" i="2"/>
  <c r="O139" i="2"/>
  <c r="P139" i="2"/>
  <c r="F137" i="26" s="1"/>
  <c r="G140" i="2"/>
  <c r="H140" i="2"/>
  <c r="S140" i="2" s="1"/>
  <c r="I140" i="2"/>
  <c r="M140" i="2"/>
  <c r="N140" i="2"/>
  <c r="O140" i="2"/>
  <c r="P140" i="2"/>
  <c r="F138" i="26" s="1"/>
  <c r="G141" i="2"/>
  <c r="H141" i="2"/>
  <c r="S141" i="2" s="1"/>
  <c r="I141" i="2"/>
  <c r="M141" i="2"/>
  <c r="N141" i="2"/>
  <c r="O141" i="2"/>
  <c r="D139" i="23" s="1"/>
  <c r="P141" i="2"/>
  <c r="F139" i="26" s="1"/>
  <c r="G142" i="2"/>
  <c r="H142" i="2"/>
  <c r="S142" i="2" s="1"/>
  <c r="I142" i="2"/>
  <c r="M142" i="2"/>
  <c r="N142" i="2"/>
  <c r="O142" i="2"/>
  <c r="P142" i="2"/>
  <c r="F140" i="26" s="1"/>
  <c r="G143" i="2"/>
  <c r="H143" i="2"/>
  <c r="S143" i="2" s="1"/>
  <c r="I143" i="2"/>
  <c r="M143" i="2"/>
  <c r="N143" i="2"/>
  <c r="O143" i="2"/>
  <c r="D141" i="23" s="1"/>
  <c r="P143" i="2"/>
  <c r="F141" i="26" s="1"/>
  <c r="G144" i="2"/>
  <c r="H144" i="2"/>
  <c r="S144" i="2" s="1"/>
  <c r="I144" i="2"/>
  <c r="M144" i="2"/>
  <c r="N144" i="2"/>
  <c r="O144" i="2"/>
  <c r="P144" i="2"/>
  <c r="F142" i="26" s="1"/>
  <c r="G145" i="2"/>
  <c r="H145" i="2"/>
  <c r="S145" i="2" s="1"/>
  <c r="I145" i="2"/>
  <c r="M145" i="2"/>
  <c r="N145" i="2"/>
  <c r="O145" i="2"/>
  <c r="P145" i="2"/>
  <c r="F143" i="26" s="1"/>
  <c r="G146" i="2"/>
  <c r="H146" i="2"/>
  <c r="S146" i="2" s="1"/>
  <c r="I146" i="2"/>
  <c r="M146" i="2"/>
  <c r="N146" i="2"/>
  <c r="O146" i="2"/>
  <c r="P146" i="2"/>
  <c r="F144" i="26" s="1"/>
  <c r="G147" i="2"/>
  <c r="H147" i="2"/>
  <c r="S147" i="2" s="1"/>
  <c r="I147" i="2"/>
  <c r="M147" i="2"/>
  <c r="N147" i="2"/>
  <c r="O147" i="2"/>
  <c r="P147" i="2"/>
  <c r="F145" i="26" s="1"/>
  <c r="G148" i="2"/>
  <c r="H148" i="2"/>
  <c r="S148" i="2" s="1"/>
  <c r="I148" i="2"/>
  <c r="M148" i="2"/>
  <c r="N148" i="2"/>
  <c r="O148" i="2"/>
  <c r="P148" i="2"/>
  <c r="F146" i="26" s="1"/>
  <c r="G149" i="2"/>
  <c r="H149" i="2"/>
  <c r="S149" i="2" s="1"/>
  <c r="I149" i="2"/>
  <c r="M149" i="2"/>
  <c r="N149" i="2"/>
  <c r="O149" i="2"/>
  <c r="D147" i="23" s="1"/>
  <c r="P149" i="2"/>
  <c r="F147" i="26" s="1"/>
  <c r="G150" i="2"/>
  <c r="H150" i="2"/>
  <c r="S150" i="2" s="1"/>
  <c r="I150" i="2"/>
  <c r="M150" i="2"/>
  <c r="N150" i="2"/>
  <c r="O150" i="2"/>
  <c r="P150" i="2"/>
  <c r="F148" i="26" s="1"/>
  <c r="G151" i="2"/>
  <c r="H151" i="2"/>
  <c r="S151" i="2" s="1"/>
  <c r="I151" i="2"/>
  <c r="M151" i="2"/>
  <c r="N151" i="2"/>
  <c r="O151" i="2"/>
  <c r="P151" i="2"/>
  <c r="F149" i="26" s="1"/>
  <c r="G152" i="2"/>
  <c r="H152" i="2"/>
  <c r="S152" i="2" s="1"/>
  <c r="I152" i="2"/>
  <c r="M152" i="2"/>
  <c r="N152" i="2"/>
  <c r="O152" i="2"/>
  <c r="D150" i="23" s="1"/>
  <c r="P152" i="2"/>
  <c r="F150" i="26" s="1"/>
  <c r="G153" i="2"/>
  <c r="H153" i="2"/>
  <c r="S153" i="2" s="1"/>
  <c r="I153" i="2"/>
  <c r="M153" i="2"/>
  <c r="N153" i="2"/>
  <c r="O153" i="2"/>
  <c r="P153" i="2"/>
  <c r="F151" i="26" s="1"/>
  <c r="G154" i="2"/>
  <c r="H154" i="2"/>
  <c r="S154" i="2" s="1"/>
  <c r="I154" i="2"/>
  <c r="M154" i="2"/>
  <c r="N154" i="2"/>
  <c r="O154" i="2"/>
  <c r="P154" i="2"/>
  <c r="F152" i="26" s="1"/>
  <c r="G155" i="2"/>
  <c r="H155" i="2"/>
  <c r="S155" i="2" s="1"/>
  <c r="I155" i="2"/>
  <c r="M155" i="2"/>
  <c r="N155" i="2"/>
  <c r="O155" i="2"/>
  <c r="D153" i="23" s="1"/>
  <c r="P155" i="2"/>
  <c r="F153" i="26" s="1"/>
  <c r="G156" i="2"/>
  <c r="H156" i="2"/>
  <c r="S156" i="2" s="1"/>
  <c r="I156" i="2"/>
  <c r="M156" i="2"/>
  <c r="N156" i="2"/>
  <c r="O156" i="2"/>
  <c r="D154" i="23" s="1"/>
  <c r="P156" i="2"/>
  <c r="F154" i="26" s="1"/>
  <c r="G157" i="2"/>
  <c r="H157" i="2"/>
  <c r="S157" i="2" s="1"/>
  <c r="I157" i="2"/>
  <c r="M157" i="2"/>
  <c r="N157" i="2"/>
  <c r="O157" i="2"/>
  <c r="P157" i="2"/>
  <c r="F155" i="26" s="1"/>
  <c r="G158" i="2"/>
  <c r="H158" i="2"/>
  <c r="S158" i="2" s="1"/>
  <c r="I158" i="2"/>
  <c r="M158" i="2"/>
  <c r="N158" i="2"/>
  <c r="O158" i="2"/>
  <c r="P158" i="2"/>
  <c r="F156" i="26" s="1"/>
  <c r="G159" i="2"/>
  <c r="H159" i="2"/>
  <c r="S159" i="2" s="1"/>
  <c r="I159" i="2"/>
  <c r="M159" i="2"/>
  <c r="N159" i="2"/>
  <c r="O159" i="2"/>
  <c r="D157" i="23" s="1"/>
  <c r="P159" i="2"/>
  <c r="F157" i="26" s="1"/>
  <c r="G160" i="2"/>
  <c r="H160" i="2"/>
  <c r="S160" i="2" s="1"/>
  <c r="I160" i="2"/>
  <c r="M160" i="2"/>
  <c r="N160" i="2"/>
  <c r="O160" i="2"/>
  <c r="P160" i="2"/>
  <c r="F158" i="26" s="1"/>
  <c r="G161" i="2"/>
  <c r="H161" i="2"/>
  <c r="S161" i="2" s="1"/>
  <c r="I161" i="2"/>
  <c r="M161" i="2"/>
  <c r="N161" i="2"/>
  <c r="O161" i="2"/>
  <c r="P161" i="2"/>
  <c r="F159" i="26" s="1"/>
  <c r="G162" i="2"/>
  <c r="H162" i="2"/>
  <c r="S162" i="2" s="1"/>
  <c r="I162" i="2"/>
  <c r="M162" i="2"/>
  <c r="N162" i="2"/>
  <c r="O162" i="2"/>
  <c r="P162" i="2"/>
  <c r="F160" i="26" s="1"/>
  <c r="G163" i="2"/>
  <c r="H163" i="2"/>
  <c r="S163" i="2" s="1"/>
  <c r="I163" i="2"/>
  <c r="M163" i="2"/>
  <c r="N163" i="2"/>
  <c r="O163" i="2"/>
  <c r="P163" i="2"/>
  <c r="F161" i="26" s="1"/>
  <c r="G164" i="2"/>
  <c r="H164" i="2"/>
  <c r="S164" i="2" s="1"/>
  <c r="I164" i="2"/>
  <c r="M164" i="2"/>
  <c r="N164" i="2"/>
  <c r="O164" i="2"/>
  <c r="P164" i="2"/>
  <c r="F162" i="26" s="1"/>
  <c r="G165" i="2"/>
  <c r="H165" i="2"/>
  <c r="S165" i="2" s="1"/>
  <c r="I165" i="2"/>
  <c r="M165" i="2"/>
  <c r="N165" i="2"/>
  <c r="O165" i="2"/>
  <c r="D163" i="23" s="1"/>
  <c r="P165" i="2"/>
  <c r="F163" i="26" s="1"/>
  <c r="G166" i="2"/>
  <c r="H166" i="2"/>
  <c r="S166" i="2" s="1"/>
  <c r="I166" i="2"/>
  <c r="M166" i="2"/>
  <c r="N166" i="2"/>
  <c r="O166" i="2"/>
  <c r="P166" i="2"/>
  <c r="F164" i="26" s="1"/>
  <c r="G167" i="2"/>
  <c r="H167" i="2"/>
  <c r="S167" i="2" s="1"/>
  <c r="I167" i="2"/>
  <c r="M167" i="2"/>
  <c r="N167" i="2"/>
  <c r="O167" i="2"/>
  <c r="P167" i="2"/>
  <c r="F165" i="26" s="1"/>
  <c r="G168" i="2"/>
  <c r="H168" i="2"/>
  <c r="S168" i="2" s="1"/>
  <c r="I168" i="2"/>
  <c r="M168" i="2"/>
  <c r="N168" i="2"/>
  <c r="O168" i="2"/>
  <c r="P168" i="2"/>
  <c r="F166" i="26" s="1"/>
  <c r="G169" i="2"/>
  <c r="H169" i="2"/>
  <c r="S169" i="2" s="1"/>
  <c r="I169" i="2"/>
  <c r="M169" i="2"/>
  <c r="N169" i="2"/>
  <c r="O169" i="2"/>
  <c r="P169" i="2"/>
  <c r="F167" i="26" s="1"/>
  <c r="G170" i="2"/>
  <c r="H170" i="2"/>
  <c r="S170" i="2" s="1"/>
  <c r="I170" i="2"/>
  <c r="M170" i="2"/>
  <c r="N170" i="2"/>
  <c r="O170" i="2"/>
  <c r="P170" i="2"/>
  <c r="F168" i="26" s="1"/>
  <c r="G171" i="2"/>
  <c r="H171" i="2"/>
  <c r="S171" i="2" s="1"/>
  <c r="I171" i="2"/>
  <c r="M171" i="2"/>
  <c r="N171" i="2"/>
  <c r="O171" i="2"/>
  <c r="P171" i="2"/>
  <c r="F169" i="26" s="1"/>
  <c r="G172" i="2"/>
  <c r="H172" i="2"/>
  <c r="S172" i="2" s="1"/>
  <c r="I172" i="2"/>
  <c r="M172" i="2"/>
  <c r="N172" i="2"/>
  <c r="O172" i="2"/>
  <c r="P172" i="2"/>
  <c r="F170" i="26" s="1"/>
  <c r="G173" i="2"/>
  <c r="H173" i="2"/>
  <c r="S173" i="2" s="1"/>
  <c r="I173" i="2"/>
  <c r="M173" i="2"/>
  <c r="N173" i="2"/>
  <c r="O173" i="2"/>
  <c r="D171" i="23" s="1"/>
  <c r="P173" i="2"/>
  <c r="F171" i="26" s="1"/>
  <c r="G174" i="2"/>
  <c r="H174" i="2"/>
  <c r="S174" i="2" s="1"/>
  <c r="I174" i="2"/>
  <c r="M174" i="2"/>
  <c r="N174" i="2"/>
  <c r="O174" i="2"/>
  <c r="P174" i="2"/>
  <c r="F172" i="26" s="1"/>
  <c r="G175" i="2"/>
  <c r="H175" i="2"/>
  <c r="S175" i="2" s="1"/>
  <c r="I175" i="2"/>
  <c r="M175" i="2"/>
  <c r="N175" i="2"/>
  <c r="O175" i="2"/>
  <c r="P175" i="2"/>
  <c r="F173" i="26" s="1"/>
  <c r="G176" i="2"/>
  <c r="H176" i="2"/>
  <c r="S176" i="2" s="1"/>
  <c r="I176" i="2"/>
  <c r="M176" i="2"/>
  <c r="N176" i="2"/>
  <c r="O176" i="2"/>
  <c r="P176" i="2"/>
  <c r="F174" i="26" s="1"/>
  <c r="G177" i="2"/>
  <c r="H177" i="2"/>
  <c r="S177" i="2" s="1"/>
  <c r="I177" i="2"/>
  <c r="M177" i="2"/>
  <c r="N177" i="2"/>
  <c r="O177" i="2"/>
  <c r="P177" i="2"/>
  <c r="F175" i="26" s="1"/>
  <c r="G178" i="2"/>
  <c r="H178" i="2"/>
  <c r="S178" i="2" s="1"/>
  <c r="I178" i="2"/>
  <c r="M178" i="2"/>
  <c r="N178" i="2"/>
  <c r="O178" i="2"/>
  <c r="P178" i="2"/>
  <c r="F176" i="26" s="1"/>
  <c r="G179" i="2"/>
  <c r="H179" i="2"/>
  <c r="S179" i="2" s="1"/>
  <c r="I179" i="2"/>
  <c r="M179" i="2"/>
  <c r="N179" i="2"/>
  <c r="O179" i="2"/>
  <c r="P179" i="2"/>
  <c r="F177" i="26" s="1"/>
  <c r="G180" i="2"/>
  <c r="H180" i="2"/>
  <c r="S180" i="2" s="1"/>
  <c r="I180" i="2"/>
  <c r="M180" i="2"/>
  <c r="N180" i="2"/>
  <c r="O180" i="2"/>
  <c r="P180" i="2"/>
  <c r="F178" i="26" s="1"/>
  <c r="G181" i="2"/>
  <c r="H181" i="2"/>
  <c r="S181" i="2" s="1"/>
  <c r="I181" i="2"/>
  <c r="M181" i="2"/>
  <c r="N181" i="2"/>
  <c r="O181" i="2"/>
  <c r="P181" i="2"/>
  <c r="F179" i="26" s="1"/>
  <c r="G182" i="2"/>
  <c r="H182" i="2"/>
  <c r="S182" i="2" s="1"/>
  <c r="I182" i="2"/>
  <c r="M182" i="2"/>
  <c r="N182" i="2"/>
  <c r="O182" i="2"/>
  <c r="P182" i="2"/>
  <c r="F180" i="26" s="1"/>
  <c r="G183" i="2"/>
  <c r="H183" i="2"/>
  <c r="S183" i="2" s="1"/>
  <c r="I183" i="2"/>
  <c r="M183" i="2"/>
  <c r="N183" i="2"/>
  <c r="O183" i="2"/>
  <c r="P183" i="2"/>
  <c r="F181" i="26" s="1"/>
  <c r="G184" i="2"/>
  <c r="H184" i="2"/>
  <c r="S184" i="2" s="1"/>
  <c r="I184" i="2"/>
  <c r="M184" i="2"/>
  <c r="N184" i="2"/>
  <c r="O184" i="2"/>
  <c r="D182" i="23" s="1"/>
  <c r="P184" i="2"/>
  <c r="F182" i="26" s="1"/>
  <c r="G185" i="2"/>
  <c r="H185" i="2"/>
  <c r="S185" i="2" s="1"/>
  <c r="I185" i="2"/>
  <c r="M185" i="2"/>
  <c r="N185" i="2"/>
  <c r="O185" i="2"/>
  <c r="P185" i="2"/>
  <c r="F183" i="26" s="1"/>
  <c r="G186" i="2"/>
  <c r="H186" i="2"/>
  <c r="S186" i="2" s="1"/>
  <c r="I186" i="2"/>
  <c r="M186" i="2"/>
  <c r="N186" i="2"/>
  <c r="O186" i="2"/>
  <c r="P186" i="2"/>
  <c r="F184" i="26" s="1"/>
  <c r="G187" i="2"/>
  <c r="H187" i="2"/>
  <c r="S187" i="2" s="1"/>
  <c r="I187" i="2"/>
  <c r="M187" i="2"/>
  <c r="N187" i="2"/>
  <c r="O187" i="2"/>
  <c r="D185" i="23" s="1"/>
  <c r="P187" i="2"/>
  <c r="F185" i="26" s="1"/>
  <c r="G188" i="2"/>
  <c r="H188" i="2"/>
  <c r="S188" i="2" s="1"/>
  <c r="I188" i="2"/>
  <c r="M188" i="2"/>
  <c r="N188" i="2"/>
  <c r="O188" i="2"/>
  <c r="D186" i="23" s="1"/>
  <c r="P188" i="2"/>
  <c r="F186" i="26" s="1"/>
  <c r="G189" i="2"/>
  <c r="H189" i="2"/>
  <c r="S189" i="2" s="1"/>
  <c r="I189" i="2"/>
  <c r="M189" i="2"/>
  <c r="N189" i="2"/>
  <c r="O189" i="2"/>
  <c r="P189" i="2"/>
  <c r="F187" i="26" s="1"/>
  <c r="G190" i="2"/>
  <c r="H190" i="2"/>
  <c r="S190" i="2" s="1"/>
  <c r="I190" i="2"/>
  <c r="M190" i="2"/>
  <c r="N190" i="2"/>
  <c r="O190" i="2"/>
  <c r="P190" i="2"/>
  <c r="F188" i="26" s="1"/>
  <c r="G191" i="2"/>
  <c r="H191" i="2"/>
  <c r="S191" i="2" s="1"/>
  <c r="I191" i="2"/>
  <c r="M191" i="2"/>
  <c r="N191" i="2"/>
  <c r="O191" i="2"/>
  <c r="D189" i="23" s="1"/>
  <c r="P191" i="2"/>
  <c r="F189" i="26" s="1"/>
  <c r="G192" i="2"/>
  <c r="H192" i="2"/>
  <c r="S192" i="2" s="1"/>
  <c r="I192" i="2"/>
  <c r="M192" i="2"/>
  <c r="N192" i="2"/>
  <c r="O192" i="2"/>
  <c r="P192" i="2"/>
  <c r="F190" i="26" s="1"/>
  <c r="G193" i="2"/>
  <c r="H193" i="2"/>
  <c r="S193" i="2" s="1"/>
  <c r="I193" i="2"/>
  <c r="M193" i="2"/>
  <c r="N193" i="2"/>
  <c r="O193" i="2"/>
  <c r="P193" i="2"/>
  <c r="F191" i="26" s="1"/>
  <c r="G194" i="2"/>
  <c r="H194" i="2"/>
  <c r="S194" i="2" s="1"/>
  <c r="I194" i="2"/>
  <c r="M194" i="2"/>
  <c r="N194" i="2"/>
  <c r="O194" i="2"/>
  <c r="P194" i="2"/>
  <c r="F192" i="26" s="1"/>
  <c r="G195" i="2"/>
  <c r="H195" i="2"/>
  <c r="S195" i="2" s="1"/>
  <c r="I195" i="2"/>
  <c r="M195" i="2"/>
  <c r="N195" i="2"/>
  <c r="O195" i="2"/>
  <c r="P195" i="2"/>
  <c r="F193" i="26" s="1"/>
  <c r="G196" i="2"/>
  <c r="H196" i="2"/>
  <c r="S196" i="2" s="1"/>
  <c r="I196" i="2"/>
  <c r="M196" i="2"/>
  <c r="N196" i="2"/>
  <c r="O196" i="2"/>
  <c r="D194" i="23" s="1"/>
  <c r="P196" i="2"/>
  <c r="F194" i="26" s="1"/>
  <c r="G197" i="2"/>
  <c r="H197" i="2"/>
  <c r="S197" i="2" s="1"/>
  <c r="I197" i="2"/>
  <c r="M197" i="2"/>
  <c r="N197" i="2"/>
  <c r="O197" i="2"/>
  <c r="P197" i="2"/>
  <c r="F195" i="26" s="1"/>
  <c r="G198" i="2"/>
  <c r="H198" i="2"/>
  <c r="S198" i="2" s="1"/>
  <c r="I198" i="2"/>
  <c r="M198" i="2"/>
  <c r="N198" i="2"/>
  <c r="O198" i="2"/>
  <c r="P198" i="2"/>
  <c r="F196" i="26" s="1"/>
  <c r="G199" i="2"/>
  <c r="H199" i="2"/>
  <c r="S199" i="2" s="1"/>
  <c r="I199" i="2"/>
  <c r="M199" i="2"/>
  <c r="N199" i="2"/>
  <c r="O199" i="2"/>
  <c r="D197" i="23" s="1"/>
  <c r="P199" i="2"/>
  <c r="F197" i="26" s="1"/>
  <c r="G200" i="2"/>
  <c r="H200" i="2"/>
  <c r="S200" i="2" s="1"/>
  <c r="I200" i="2"/>
  <c r="M200" i="2"/>
  <c r="N200" i="2"/>
  <c r="O200" i="2"/>
  <c r="P200" i="2"/>
  <c r="F198" i="26" s="1"/>
  <c r="G201" i="2"/>
  <c r="H201" i="2"/>
  <c r="S201" i="2" s="1"/>
  <c r="I201" i="2"/>
  <c r="M201" i="2"/>
  <c r="N201" i="2"/>
  <c r="O201" i="2"/>
  <c r="P201" i="2"/>
  <c r="F199" i="26" s="1"/>
  <c r="G202" i="2"/>
  <c r="H202" i="2"/>
  <c r="S202" i="2" s="1"/>
  <c r="I202" i="2"/>
  <c r="M202" i="2"/>
  <c r="N202" i="2"/>
  <c r="O202" i="2"/>
  <c r="P202" i="2"/>
  <c r="F200" i="26" s="1"/>
  <c r="G203" i="2"/>
  <c r="H203" i="2"/>
  <c r="S203" i="2" s="1"/>
  <c r="I203" i="2"/>
  <c r="M203" i="2"/>
  <c r="N203" i="2"/>
  <c r="O203" i="2"/>
  <c r="P203" i="2"/>
  <c r="F201" i="26" s="1"/>
  <c r="G204" i="2"/>
  <c r="H204" i="2"/>
  <c r="S204" i="2" s="1"/>
  <c r="I204" i="2"/>
  <c r="M204" i="2"/>
  <c r="N204" i="2"/>
  <c r="O204" i="2"/>
  <c r="P204" i="2"/>
  <c r="G205" i="2"/>
  <c r="H205" i="2"/>
  <c r="S205" i="2" s="1"/>
  <c r="I205" i="2"/>
  <c r="M205" i="2"/>
  <c r="N205" i="2"/>
  <c r="O205" i="2"/>
  <c r="P205" i="2"/>
  <c r="G206" i="2"/>
  <c r="H206" i="2"/>
  <c r="S206" i="2" s="1"/>
  <c r="I206" i="2"/>
  <c r="M206" i="2"/>
  <c r="N206" i="2"/>
  <c r="O206" i="2"/>
  <c r="P206" i="2"/>
  <c r="G207" i="2"/>
  <c r="H207" i="2"/>
  <c r="S207" i="2" s="1"/>
  <c r="I207" i="2"/>
  <c r="M207" i="2"/>
  <c r="N207" i="2"/>
  <c r="O207" i="2"/>
  <c r="P207" i="2"/>
  <c r="G208" i="2"/>
  <c r="H208" i="2"/>
  <c r="S208" i="2" s="1"/>
  <c r="I208" i="2"/>
  <c r="M208" i="2"/>
  <c r="N208" i="2"/>
  <c r="O208" i="2"/>
  <c r="D206" i="23" s="1"/>
  <c r="P208" i="2"/>
  <c r="G209" i="2"/>
  <c r="H209" i="2"/>
  <c r="S209" i="2" s="1"/>
  <c r="I209" i="2"/>
  <c r="M209" i="2"/>
  <c r="N209" i="2"/>
  <c r="O209" i="2"/>
  <c r="P209" i="2"/>
  <c r="G210" i="2"/>
  <c r="H210" i="2"/>
  <c r="S210" i="2" s="1"/>
  <c r="I210" i="2"/>
  <c r="M210" i="2"/>
  <c r="N210" i="2"/>
  <c r="O210" i="2"/>
  <c r="P210" i="2"/>
  <c r="G211" i="2"/>
  <c r="H211" i="2"/>
  <c r="S211" i="2" s="1"/>
  <c r="I211" i="2"/>
  <c r="M211" i="2"/>
  <c r="N211" i="2"/>
  <c r="O211" i="2"/>
  <c r="D209" i="23" s="1"/>
  <c r="P211" i="2"/>
  <c r="G212" i="2"/>
  <c r="H212" i="2"/>
  <c r="S212" i="2" s="1"/>
  <c r="I212" i="2"/>
  <c r="M212" i="2"/>
  <c r="N212" i="2"/>
  <c r="O212" i="2"/>
  <c r="P212" i="2"/>
  <c r="G213" i="2"/>
  <c r="H213" i="2"/>
  <c r="S213" i="2" s="1"/>
  <c r="I213" i="2"/>
  <c r="M213" i="2"/>
  <c r="N213" i="2"/>
  <c r="O213" i="2"/>
  <c r="P213" i="2"/>
  <c r="G214" i="2"/>
  <c r="H214" i="2"/>
  <c r="S214" i="2" s="1"/>
  <c r="I214" i="2"/>
  <c r="M214" i="2"/>
  <c r="N214" i="2"/>
  <c r="O214" i="2"/>
  <c r="P214" i="2"/>
  <c r="G215" i="2"/>
  <c r="H215" i="2"/>
  <c r="S215" i="2" s="1"/>
  <c r="I215" i="2"/>
  <c r="M215" i="2"/>
  <c r="N215" i="2"/>
  <c r="O215" i="2"/>
  <c r="D213" i="23" s="1"/>
  <c r="P215" i="2"/>
  <c r="G216" i="2"/>
  <c r="H216" i="2"/>
  <c r="S216" i="2" s="1"/>
  <c r="I216" i="2"/>
  <c r="M216" i="2"/>
  <c r="N216" i="2"/>
  <c r="O216" i="2"/>
  <c r="P216" i="2"/>
  <c r="G217" i="2"/>
  <c r="H217" i="2"/>
  <c r="S217" i="2" s="1"/>
  <c r="I217" i="2"/>
  <c r="M217" i="2"/>
  <c r="N217" i="2"/>
  <c r="O217" i="2"/>
  <c r="P217" i="2"/>
  <c r="G218" i="2"/>
  <c r="H218" i="2"/>
  <c r="S218" i="2" s="1"/>
  <c r="I218" i="2"/>
  <c r="M218" i="2"/>
  <c r="N218" i="2"/>
  <c r="O218" i="2"/>
  <c r="P218" i="2"/>
  <c r="G219" i="2"/>
  <c r="H219" i="2"/>
  <c r="S219" i="2" s="1"/>
  <c r="I219" i="2"/>
  <c r="M219" i="2"/>
  <c r="N219" i="2"/>
  <c r="O219" i="2"/>
  <c r="P219" i="2"/>
  <c r="G220" i="2"/>
  <c r="H220" i="2"/>
  <c r="S220" i="2" s="1"/>
  <c r="I220" i="2"/>
  <c r="M220" i="2"/>
  <c r="N220" i="2"/>
  <c r="O220" i="2"/>
  <c r="D218" i="23" s="1"/>
  <c r="P220" i="2"/>
  <c r="G221" i="2"/>
  <c r="H221" i="2"/>
  <c r="S221" i="2" s="1"/>
  <c r="I221" i="2"/>
  <c r="M221" i="2"/>
  <c r="N221" i="2"/>
  <c r="O221" i="2"/>
  <c r="P221" i="2"/>
  <c r="G222" i="2"/>
  <c r="H222" i="2"/>
  <c r="S222" i="2" s="1"/>
  <c r="I222" i="2"/>
  <c r="M222" i="2"/>
  <c r="N222" i="2"/>
  <c r="O222" i="2"/>
  <c r="P222" i="2"/>
  <c r="G223" i="2"/>
  <c r="H223" i="2"/>
  <c r="S223" i="2" s="1"/>
  <c r="I223" i="2"/>
  <c r="M223" i="2"/>
  <c r="N223" i="2"/>
  <c r="O223" i="2"/>
  <c r="P223" i="2"/>
  <c r="G224" i="2"/>
  <c r="H224" i="2"/>
  <c r="S224" i="2" s="1"/>
  <c r="I224" i="2"/>
  <c r="M224" i="2"/>
  <c r="N224" i="2"/>
  <c r="O224" i="2"/>
  <c r="P224" i="2"/>
  <c r="G225" i="2"/>
  <c r="H225" i="2"/>
  <c r="S225" i="2" s="1"/>
  <c r="I225" i="2"/>
  <c r="M225" i="2"/>
  <c r="N225" i="2"/>
  <c r="O225" i="2"/>
  <c r="P225" i="2"/>
  <c r="G226" i="2"/>
  <c r="H226" i="2"/>
  <c r="S226" i="2" s="1"/>
  <c r="I226" i="2"/>
  <c r="M226" i="2"/>
  <c r="N226" i="2"/>
  <c r="O226" i="2"/>
  <c r="P226" i="2"/>
  <c r="G227" i="2"/>
  <c r="H227" i="2"/>
  <c r="S227" i="2" s="1"/>
  <c r="I227" i="2"/>
  <c r="M227" i="2"/>
  <c r="N227" i="2"/>
  <c r="O227" i="2"/>
  <c r="P227" i="2"/>
  <c r="G228" i="2"/>
  <c r="H228" i="2"/>
  <c r="S228" i="2" s="1"/>
  <c r="I228" i="2"/>
  <c r="M228" i="2"/>
  <c r="N228" i="2"/>
  <c r="O228" i="2"/>
  <c r="D226" i="23" s="1"/>
  <c r="P228" i="2"/>
  <c r="G229" i="2"/>
  <c r="H229" i="2"/>
  <c r="S229" i="2" s="1"/>
  <c r="I229" i="2"/>
  <c r="M229" i="2"/>
  <c r="N229" i="2"/>
  <c r="O229" i="2"/>
  <c r="P229" i="2"/>
  <c r="G230" i="2"/>
  <c r="H230" i="2"/>
  <c r="S230" i="2" s="1"/>
  <c r="I230" i="2"/>
  <c r="M230" i="2"/>
  <c r="N230" i="2"/>
  <c r="O230" i="2"/>
  <c r="P230" i="2"/>
  <c r="G231" i="2"/>
  <c r="H231" i="2"/>
  <c r="S231" i="2" s="1"/>
  <c r="I231" i="2"/>
  <c r="M231" i="2"/>
  <c r="N231" i="2"/>
  <c r="O231" i="2"/>
  <c r="P231" i="2"/>
  <c r="G232" i="2"/>
  <c r="H232" i="2"/>
  <c r="S232" i="2" s="1"/>
  <c r="I232" i="2"/>
  <c r="M232" i="2"/>
  <c r="N232" i="2"/>
  <c r="O232" i="2"/>
  <c r="P232" i="2"/>
  <c r="G233" i="2"/>
  <c r="H233" i="2"/>
  <c r="S233" i="2" s="1"/>
  <c r="I233" i="2"/>
  <c r="M233" i="2"/>
  <c r="N233" i="2"/>
  <c r="O233" i="2"/>
  <c r="P233" i="2"/>
  <c r="G234" i="2"/>
  <c r="H234" i="2"/>
  <c r="S234" i="2" s="1"/>
  <c r="I234" i="2"/>
  <c r="M234" i="2"/>
  <c r="N234" i="2"/>
  <c r="O234" i="2"/>
  <c r="P234" i="2"/>
  <c r="G235" i="2"/>
  <c r="H235" i="2"/>
  <c r="S235" i="2" s="1"/>
  <c r="I235" i="2"/>
  <c r="M235" i="2"/>
  <c r="N235" i="2"/>
  <c r="O235" i="2"/>
  <c r="P235" i="2"/>
  <c r="G236" i="2"/>
  <c r="H236" i="2"/>
  <c r="S236" i="2" s="1"/>
  <c r="I236" i="2"/>
  <c r="M236" i="2"/>
  <c r="N236" i="2"/>
  <c r="O236" i="2"/>
  <c r="P236" i="2"/>
  <c r="G237" i="2"/>
  <c r="H237" i="2"/>
  <c r="S237" i="2" s="1"/>
  <c r="I237" i="2"/>
  <c r="M237" i="2"/>
  <c r="N237" i="2"/>
  <c r="O237" i="2"/>
  <c r="P237" i="2"/>
  <c r="G238" i="2"/>
  <c r="H238" i="2"/>
  <c r="S238" i="2" s="1"/>
  <c r="I238" i="2"/>
  <c r="M238" i="2"/>
  <c r="N238" i="2"/>
  <c r="O238" i="2"/>
  <c r="P238" i="2"/>
  <c r="G239" i="2"/>
  <c r="H239" i="2"/>
  <c r="S239" i="2" s="1"/>
  <c r="I239" i="2"/>
  <c r="M239" i="2"/>
  <c r="N239" i="2"/>
  <c r="O239" i="2"/>
  <c r="D237" i="23" s="1"/>
  <c r="P239" i="2"/>
  <c r="G240" i="2"/>
  <c r="H240" i="2"/>
  <c r="S240" i="2" s="1"/>
  <c r="I240" i="2"/>
  <c r="M240" i="2"/>
  <c r="N240" i="2"/>
  <c r="O240" i="2"/>
  <c r="D238" i="23" s="1"/>
  <c r="P240" i="2"/>
  <c r="G241" i="2"/>
  <c r="H241" i="2"/>
  <c r="S241" i="2" s="1"/>
  <c r="I241" i="2"/>
  <c r="M241" i="2"/>
  <c r="N241" i="2"/>
  <c r="O241" i="2"/>
  <c r="P241" i="2"/>
  <c r="G242" i="2"/>
  <c r="H242" i="2"/>
  <c r="S242" i="2" s="1"/>
  <c r="I242" i="2"/>
  <c r="M242" i="2"/>
  <c r="N242" i="2"/>
  <c r="O242" i="2"/>
  <c r="P242" i="2"/>
  <c r="G243" i="2"/>
  <c r="H243" i="2"/>
  <c r="S243" i="2" s="1"/>
  <c r="I243" i="2"/>
  <c r="M243" i="2"/>
  <c r="N243" i="2"/>
  <c r="O243" i="2"/>
  <c r="D241" i="23" s="1"/>
  <c r="P243" i="2"/>
  <c r="G244" i="2"/>
  <c r="H244" i="2"/>
  <c r="S244" i="2" s="1"/>
  <c r="I244" i="2"/>
  <c r="M244" i="2"/>
  <c r="N244" i="2"/>
  <c r="O244" i="2"/>
  <c r="P244" i="2"/>
  <c r="G245" i="2"/>
  <c r="H245" i="2"/>
  <c r="S245" i="2" s="1"/>
  <c r="I245" i="2"/>
  <c r="M245" i="2"/>
  <c r="N245" i="2"/>
  <c r="O245" i="2"/>
  <c r="P245" i="2"/>
  <c r="G246" i="2"/>
  <c r="H246" i="2"/>
  <c r="S246" i="2" s="1"/>
  <c r="I246" i="2"/>
  <c r="M246" i="2"/>
  <c r="N246" i="2"/>
  <c r="O246" i="2"/>
  <c r="P246" i="2"/>
  <c r="G247" i="2"/>
  <c r="H247" i="2"/>
  <c r="S247" i="2" s="1"/>
  <c r="I247" i="2"/>
  <c r="M247" i="2"/>
  <c r="N247" i="2"/>
  <c r="O247" i="2"/>
  <c r="P247" i="2"/>
  <c r="G248" i="2"/>
  <c r="H248" i="2"/>
  <c r="S248" i="2" s="1"/>
  <c r="I248" i="2"/>
  <c r="M248" i="2"/>
  <c r="N248" i="2"/>
  <c r="O248" i="2"/>
  <c r="P248" i="2"/>
  <c r="G249" i="2"/>
  <c r="H249" i="2"/>
  <c r="S249" i="2" s="1"/>
  <c r="I249" i="2"/>
  <c r="M249" i="2"/>
  <c r="N249" i="2"/>
  <c r="O249" i="2"/>
  <c r="P249" i="2"/>
  <c r="G250" i="2"/>
  <c r="H250" i="2"/>
  <c r="S250" i="2" s="1"/>
  <c r="I250" i="2"/>
  <c r="M250" i="2"/>
  <c r="N250" i="2"/>
  <c r="O250" i="2"/>
  <c r="P250" i="2"/>
  <c r="G251" i="2"/>
  <c r="H251" i="2"/>
  <c r="S251" i="2" s="1"/>
  <c r="I251" i="2"/>
  <c r="M251" i="2"/>
  <c r="N251" i="2"/>
  <c r="O251" i="2"/>
  <c r="P251" i="2"/>
  <c r="G252" i="2"/>
  <c r="H252" i="2"/>
  <c r="S252" i="2" s="1"/>
  <c r="I252" i="2"/>
  <c r="M252" i="2"/>
  <c r="N252" i="2"/>
  <c r="O252" i="2"/>
  <c r="P252" i="2"/>
  <c r="G253" i="2"/>
  <c r="H253" i="2"/>
  <c r="S253" i="2" s="1"/>
  <c r="I253" i="2"/>
  <c r="M253" i="2"/>
  <c r="N253" i="2"/>
  <c r="O253" i="2"/>
  <c r="P253" i="2"/>
  <c r="G254" i="2"/>
  <c r="H254" i="2"/>
  <c r="S254" i="2" s="1"/>
  <c r="I254" i="2"/>
  <c r="M254" i="2"/>
  <c r="N254" i="2"/>
  <c r="O254" i="2"/>
  <c r="P254" i="2"/>
  <c r="G255" i="2"/>
  <c r="H255" i="2"/>
  <c r="S255" i="2" s="1"/>
  <c r="I255" i="2"/>
  <c r="M255" i="2"/>
  <c r="N255" i="2"/>
  <c r="O255" i="2"/>
  <c r="P255" i="2"/>
  <c r="G256" i="2"/>
  <c r="H256" i="2"/>
  <c r="S256" i="2" s="1"/>
  <c r="I256" i="2"/>
  <c r="M256" i="2"/>
  <c r="N256" i="2"/>
  <c r="O256" i="2"/>
  <c r="P256" i="2"/>
  <c r="G257" i="2"/>
  <c r="H257" i="2"/>
  <c r="S257" i="2" s="1"/>
  <c r="I257" i="2"/>
  <c r="M257" i="2"/>
  <c r="N257" i="2"/>
  <c r="O257" i="2"/>
  <c r="P257" i="2"/>
  <c r="G258" i="2"/>
  <c r="H258" i="2"/>
  <c r="S258" i="2" s="1"/>
  <c r="I258" i="2"/>
  <c r="M258" i="2"/>
  <c r="N258" i="2"/>
  <c r="O258" i="2"/>
  <c r="P258" i="2"/>
  <c r="G259" i="2"/>
  <c r="H259" i="2"/>
  <c r="S259" i="2" s="1"/>
  <c r="I259" i="2"/>
  <c r="M259" i="2"/>
  <c r="N259" i="2"/>
  <c r="O259" i="2"/>
  <c r="P259" i="2"/>
  <c r="G260" i="2"/>
  <c r="H260" i="2"/>
  <c r="S260" i="2" s="1"/>
  <c r="I260" i="2"/>
  <c r="M260" i="2"/>
  <c r="N260" i="2"/>
  <c r="O260" i="2"/>
  <c r="P260" i="2"/>
  <c r="G261" i="2"/>
  <c r="H261" i="2"/>
  <c r="S261" i="2" s="1"/>
  <c r="I261" i="2"/>
  <c r="M261" i="2"/>
  <c r="N261" i="2"/>
  <c r="O261" i="2"/>
  <c r="P261" i="2"/>
  <c r="G262" i="2"/>
  <c r="H262" i="2"/>
  <c r="S262" i="2" s="1"/>
  <c r="I262" i="2"/>
  <c r="M262" i="2"/>
  <c r="N262" i="2"/>
  <c r="O262" i="2"/>
  <c r="P262" i="2"/>
  <c r="G263" i="2"/>
  <c r="H263" i="2"/>
  <c r="S263" i="2" s="1"/>
  <c r="I263" i="2"/>
  <c r="M263" i="2"/>
  <c r="N263" i="2"/>
  <c r="O263" i="2"/>
  <c r="P263" i="2"/>
  <c r="G264" i="2"/>
  <c r="H264" i="2"/>
  <c r="S264" i="2" s="1"/>
  <c r="I264" i="2"/>
  <c r="M264" i="2"/>
  <c r="N264" i="2"/>
  <c r="O264" i="2"/>
  <c r="P264" i="2"/>
  <c r="G265" i="2"/>
  <c r="H265" i="2"/>
  <c r="S265" i="2" s="1"/>
  <c r="I265" i="2"/>
  <c r="M265" i="2"/>
  <c r="N265" i="2"/>
  <c r="O265" i="2"/>
  <c r="P265" i="2"/>
  <c r="G266" i="2"/>
  <c r="H266" i="2"/>
  <c r="S266" i="2" s="1"/>
  <c r="I266" i="2"/>
  <c r="M266" i="2"/>
  <c r="N266" i="2"/>
  <c r="O266" i="2"/>
  <c r="P266" i="2"/>
  <c r="G267" i="2"/>
  <c r="H267" i="2"/>
  <c r="S267" i="2" s="1"/>
  <c r="I267" i="2"/>
  <c r="M267" i="2"/>
  <c r="N267" i="2"/>
  <c r="O267" i="2"/>
  <c r="P267" i="2"/>
  <c r="G268" i="2"/>
  <c r="H268" i="2"/>
  <c r="S268" i="2" s="1"/>
  <c r="I268" i="2"/>
  <c r="M268" i="2"/>
  <c r="N268" i="2"/>
  <c r="O268" i="2"/>
  <c r="P268" i="2"/>
  <c r="G269" i="2"/>
  <c r="H269" i="2"/>
  <c r="S269" i="2" s="1"/>
  <c r="I269" i="2"/>
  <c r="M269" i="2"/>
  <c r="N269" i="2"/>
  <c r="O269" i="2"/>
  <c r="P269" i="2"/>
  <c r="G270" i="2"/>
  <c r="H270" i="2"/>
  <c r="S270" i="2" s="1"/>
  <c r="I270" i="2"/>
  <c r="M270" i="2"/>
  <c r="N270" i="2"/>
  <c r="O270" i="2"/>
  <c r="P270" i="2"/>
  <c r="G271" i="2"/>
  <c r="H271" i="2"/>
  <c r="S271" i="2" s="1"/>
  <c r="I271" i="2"/>
  <c r="M271" i="2"/>
  <c r="N271" i="2"/>
  <c r="O271" i="2"/>
  <c r="P271" i="2"/>
  <c r="G272" i="2"/>
  <c r="H272" i="2"/>
  <c r="S272" i="2" s="1"/>
  <c r="I272" i="2"/>
  <c r="M272" i="2"/>
  <c r="N272" i="2"/>
  <c r="O272" i="2"/>
  <c r="P272" i="2"/>
  <c r="G273" i="2"/>
  <c r="H273" i="2"/>
  <c r="S273" i="2" s="1"/>
  <c r="I273" i="2"/>
  <c r="M273" i="2"/>
  <c r="N273" i="2"/>
  <c r="O273" i="2"/>
  <c r="P273" i="2"/>
  <c r="G274" i="2"/>
  <c r="H274" i="2"/>
  <c r="S274" i="2" s="1"/>
  <c r="I274" i="2"/>
  <c r="M274" i="2"/>
  <c r="N274" i="2"/>
  <c r="O274" i="2"/>
  <c r="P274" i="2"/>
  <c r="G275" i="2"/>
  <c r="H275" i="2"/>
  <c r="S275" i="2" s="1"/>
  <c r="I275" i="2"/>
  <c r="M275" i="2"/>
  <c r="N275" i="2"/>
  <c r="O275" i="2"/>
  <c r="P275" i="2"/>
  <c r="G276" i="2"/>
  <c r="H276" i="2"/>
  <c r="S276" i="2" s="1"/>
  <c r="I276" i="2"/>
  <c r="M276" i="2"/>
  <c r="N276" i="2"/>
  <c r="O276" i="2"/>
  <c r="P276" i="2"/>
  <c r="G277" i="2"/>
  <c r="H277" i="2"/>
  <c r="S277" i="2" s="1"/>
  <c r="M277" i="2"/>
  <c r="N277" i="2"/>
  <c r="O277" i="2"/>
  <c r="P277" i="2"/>
  <c r="G278" i="2"/>
  <c r="H278" i="2"/>
  <c r="S278" i="2" s="1"/>
  <c r="I278" i="2"/>
  <c r="M278" i="2"/>
  <c r="N278" i="2"/>
  <c r="O278" i="2"/>
  <c r="P278" i="2"/>
  <c r="G279" i="2"/>
  <c r="H279" i="2"/>
  <c r="S279" i="2" s="1"/>
  <c r="I279" i="2"/>
  <c r="M279" i="2"/>
  <c r="N279" i="2"/>
  <c r="O279" i="2"/>
  <c r="P279" i="2"/>
  <c r="G280" i="2"/>
  <c r="H280" i="2"/>
  <c r="S280" i="2" s="1"/>
  <c r="I280" i="2"/>
  <c r="M280" i="2"/>
  <c r="N280" i="2"/>
  <c r="O280" i="2"/>
  <c r="P280" i="2"/>
  <c r="G281" i="2"/>
  <c r="H281" i="2"/>
  <c r="S281" i="2" s="1"/>
  <c r="I281" i="2"/>
  <c r="M281" i="2"/>
  <c r="N281" i="2"/>
  <c r="O281" i="2"/>
  <c r="P281" i="2"/>
  <c r="G282" i="2"/>
  <c r="H282" i="2"/>
  <c r="S282" i="2" s="1"/>
  <c r="I282" i="2"/>
  <c r="M282" i="2"/>
  <c r="N282" i="2"/>
  <c r="O282" i="2"/>
  <c r="P282" i="2"/>
  <c r="G283" i="2"/>
  <c r="H283" i="2"/>
  <c r="S283" i="2" s="1"/>
  <c r="I283" i="2"/>
  <c r="M283" i="2"/>
  <c r="N283" i="2"/>
  <c r="O283" i="2"/>
  <c r="P283" i="2"/>
  <c r="G284" i="2"/>
  <c r="H284" i="2"/>
  <c r="S284" i="2" s="1"/>
  <c r="I284" i="2"/>
  <c r="M284" i="2"/>
  <c r="N284" i="2"/>
  <c r="O284" i="2"/>
  <c r="D282" i="23" s="1"/>
  <c r="P284" i="2"/>
  <c r="G285" i="2"/>
  <c r="H285" i="2"/>
  <c r="S285" i="2" s="1"/>
  <c r="I285" i="2"/>
  <c r="M285" i="2"/>
  <c r="N285" i="2"/>
  <c r="O285" i="2"/>
  <c r="P285" i="2"/>
  <c r="G286" i="2"/>
  <c r="H286" i="2"/>
  <c r="S286" i="2" s="1"/>
  <c r="I286" i="2"/>
  <c r="M286" i="2"/>
  <c r="N286" i="2"/>
  <c r="O286" i="2"/>
  <c r="P286" i="2"/>
  <c r="G287" i="2"/>
  <c r="H287" i="2"/>
  <c r="S287" i="2" s="1"/>
  <c r="I287" i="2"/>
  <c r="M287" i="2"/>
  <c r="N287" i="2"/>
  <c r="O287" i="2"/>
  <c r="D285" i="23" s="1"/>
  <c r="P287" i="2"/>
  <c r="G288" i="2"/>
  <c r="H288" i="2"/>
  <c r="S288" i="2" s="1"/>
  <c r="I288" i="2"/>
  <c r="M288" i="2"/>
  <c r="N288" i="2"/>
  <c r="O288" i="2"/>
  <c r="D286" i="23" s="1"/>
  <c r="P288" i="2"/>
  <c r="G289" i="2"/>
  <c r="H289" i="2"/>
  <c r="S289" i="2" s="1"/>
  <c r="I289" i="2"/>
  <c r="M289" i="2"/>
  <c r="N289" i="2"/>
  <c r="O289" i="2"/>
  <c r="P289" i="2"/>
  <c r="G290" i="2"/>
  <c r="H290" i="2"/>
  <c r="S290" i="2" s="1"/>
  <c r="I290" i="2"/>
  <c r="M290" i="2"/>
  <c r="N290" i="2"/>
  <c r="O290" i="2"/>
  <c r="P290" i="2"/>
  <c r="G291" i="2"/>
  <c r="H291" i="2"/>
  <c r="S291" i="2" s="1"/>
  <c r="I291" i="2"/>
  <c r="M291" i="2"/>
  <c r="N291" i="2"/>
  <c r="O291" i="2"/>
  <c r="P291" i="2"/>
  <c r="G292" i="2"/>
  <c r="H292" i="2"/>
  <c r="S292" i="2" s="1"/>
  <c r="I292" i="2"/>
  <c r="M292" i="2"/>
  <c r="N292" i="2"/>
  <c r="O292" i="2"/>
  <c r="P292" i="2"/>
  <c r="G293" i="2"/>
  <c r="H293" i="2"/>
  <c r="S293" i="2" s="1"/>
  <c r="I293" i="2"/>
  <c r="M293" i="2"/>
  <c r="N293" i="2"/>
  <c r="O293" i="2"/>
  <c r="P293" i="2"/>
  <c r="G294" i="2"/>
  <c r="H294" i="2"/>
  <c r="S294" i="2" s="1"/>
  <c r="I294" i="2"/>
  <c r="M294" i="2"/>
  <c r="N294" i="2"/>
  <c r="O294" i="2"/>
  <c r="P294" i="2"/>
  <c r="G295" i="2"/>
  <c r="H295" i="2"/>
  <c r="S295" i="2" s="1"/>
  <c r="I295" i="2"/>
  <c r="M295" i="2"/>
  <c r="N295" i="2"/>
  <c r="O295" i="2"/>
  <c r="P295" i="2"/>
  <c r="G296" i="2"/>
  <c r="H296" i="2"/>
  <c r="S296" i="2" s="1"/>
  <c r="I296" i="2"/>
  <c r="M296" i="2"/>
  <c r="N296" i="2"/>
  <c r="O296" i="2"/>
  <c r="P296" i="2"/>
  <c r="G297" i="2"/>
  <c r="H297" i="2"/>
  <c r="S297" i="2" s="1"/>
  <c r="I297" i="2"/>
  <c r="M297" i="2"/>
  <c r="N297" i="2"/>
  <c r="O297" i="2"/>
  <c r="P297" i="2"/>
  <c r="G298" i="2"/>
  <c r="H298" i="2"/>
  <c r="S298" i="2" s="1"/>
  <c r="I298" i="2"/>
  <c r="M298" i="2"/>
  <c r="N298" i="2"/>
  <c r="O298" i="2"/>
  <c r="P298" i="2"/>
  <c r="G299" i="2"/>
  <c r="H299" i="2"/>
  <c r="S299" i="2" s="1"/>
  <c r="I299" i="2"/>
  <c r="M299" i="2"/>
  <c r="N299" i="2"/>
  <c r="O299" i="2"/>
  <c r="P299" i="2"/>
  <c r="G300" i="2"/>
  <c r="H300" i="2"/>
  <c r="S300" i="2" s="1"/>
  <c r="I300" i="2"/>
  <c r="M300" i="2"/>
  <c r="N300" i="2"/>
  <c r="O300" i="2"/>
  <c r="P300" i="2"/>
  <c r="G301" i="2"/>
  <c r="H301" i="2"/>
  <c r="S301" i="2" s="1"/>
  <c r="I301" i="2"/>
  <c r="M301" i="2"/>
  <c r="N301" i="2"/>
  <c r="O301" i="2"/>
  <c r="P301" i="2"/>
  <c r="G302" i="2"/>
  <c r="H302" i="2"/>
  <c r="S302" i="2" s="1"/>
  <c r="I302" i="2"/>
  <c r="M302" i="2"/>
  <c r="N302" i="2"/>
  <c r="O302" i="2"/>
  <c r="P302" i="2"/>
  <c r="G303" i="2"/>
  <c r="H303" i="2"/>
  <c r="S303" i="2" s="1"/>
  <c r="I303" i="2"/>
  <c r="M303" i="2"/>
  <c r="N303" i="2"/>
  <c r="O303" i="2"/>
  <c r="D301" i="23" s="1"/>
  <c r="P303" i="2"/>
  <c r="C2" i="6"/>
  <c r="C7" i="6"/>
  <c r="F7" i="6"/>
  <c r="C8" i="6"/>
  <c r="F8" i="6"/>
  <c r="C9" i="6"/>
  <c r="F9" i="6"/>
  <c r="C10" i="6"/>
  <c r="F10" i="6"/>
  <c r="C12" i="6"/>
  <c r="F12" i="6"/>
  <c r="C13" i="6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A20" i="6"/>
  <c r="B3" i="25"/>
  <c r="B4" i="25" s="1"/>
  <c r="A4" i="28"/>
  <c r="A5" i="28" s="1"/>
  <c r="A6" i="28" s="1"/>
  <c r="A7" i="28" s="1"/>
  <c r="A10" i="28"/>
  <c r="A11" i="28" s="1"/>
  <c r="B10" i="28"/>
  <c r="B11" i="28" s="1"/>
  <c r="A14" i="28"/>
  <c r="A15" i="28" s="1"/>
  <c r="B14" i="28"/>
  <c r="B15" i="28" s="1"/>
  <c r="A18" i="28"/>
  <c r="A19" i="28" s="1"/>
  <c r="B18" i="28"/>
  <c r="B19" i="28" s="1"/>
  <c r="A22" i="28"/>
  <c r="A23" i="28" s="1"/>
  <c r="B22" i="28"/>
  <c r="B23" i="28" s="1"/>
  <c r="A26" i="28"/>
  <c r="A27" i="28" s="1"/>
  <c r="B26" i="28"/>
  <c r="B27" i="28" s="1"/>
  <c r="A34" i="28"/>
  <c r="B34" i="28"/>
  <c r="B35" i="28" s="1"/>
  <c r="A35" i="28"/>
  <c r="A38" i="28"/>
  <c r="A39" i="28" s="1"/>
  <c r="B38" i="28"/>
  <c r="B39" i="28" s="1"/>
  <c r="A42" i="28"/>
  <c r="A43" i="28" s="1"/>
  <c r="B42" i="28"/>
  <c r="B43" i="28" s="1"/>
  <c r="A46" i="28"/>
  <c r="A47" i="28" s="1"/>
  <c r="B46" i="28"/>
  <c r="B47" i="28" s="1"/>
  <c r="A50" i="28"/>
  <c r="B50" i="28"/>
  <c r="B51" i="28" s="1"/>
  <c r="A51" i="28"/>
  <c r="A54" i="28"/>
  <c r="B54" i="28"/>
  <c r="B55" i="28" s="1"/>
  <c r="A55" i="28"/>
  <c r="A58" i="28"/>
  <c r="A59" i="28" s="1"/>
  <c r="B58" i="28"/>
  <c r="B59" i="28" s="1"/>
  <c r="A62" i="28"/>
  <c r="A63" i="28" s="1"/>
  <c r="B62" i="28"/>
  <c r="B63" i="28" s="1"/>
  <c r="C69" i="28"/>
  <c r="C70" i="28" s="1"/>
  <c r="A73" i="28"/>
  <c r="A74" i="28" s="1"/>
  <c r="B73" i="28"/>
  <c r="B74" i="28" s="1"/>
  <c r="A77" i="28"/>
  <c r="A78" i="28" s="1"/>
  <c r="B77" i="28"/>
  <c r="B78" i="28" s="1"/>
  <c r="A81" i="28"/>
  <c r="A82" i="28" s="1"/>
  <c r="B81" i="28"/>
  <c r="B82" i="28" s="1"/>
  <c r="A85" i="28"/>
  <c r="A86" i="28" s="1"/>
  <c r="B85" i="28"/>
  <c r="B86" i="28" s="1"/>
  <c r="A89" i="28"/>
  <c r="A90" i="28" s="1"/>
  <c r="B89" i="28"/>
  <c r="B90" i="28" s="1"/>
  <c r="A97" i="28"/>
  <c r="A98" i="28" s="1"/>
  <c r="B97" i="28"/>
  <c r="B98" i="28" s="1"/>
  <c r="A101" i="28"/>
  <c r="A102" i="28" s="1"/>
  <c r="B101" i="28"/>
  <c r="B102" i="28" s="1"/>
  <c r="A105" i="28"/>
  <c r="A106" i="28" s="1"/>
  <c r="B105" i="28"/>
  <c r="B106" i="28" s="1"/>
  <c r="A109" i="28"/>
  <c r="A110" i="28" s="1"/>
  <c r="B109" i="28"/>
  <c r="B110" i="28" s="1"/>
  <c r="B113" i="28"/>
  <c r="B114" i="28" s="1"/>
  <c r="A117" i="28"/>
  <c r="A118" i="28" s="1"/>
  <c r="B117" i="28"/>
  <c r="B118" i="28" s="1"/>
  <c r="B121" i="28"/>
  <c r="B122" i="28" s="1"/>
  <c r="B125" i="28"/>
  <c r="B126" i="28" s="1"/>
  <c r="G86" i="2"/>
  <c r="G87" i="2"/>
  <c r="G76" i="2"/>
  <c r="G88" i="2"/>
  <c r="G77" i="2"/>
  <c r="G89" i="2"/>
  <c r="G78" i="2"/>
  <c r="G90" i="2"/>
  <c r="G91" i="2"/>
  <c r="G79" i="2"/>
  <c r="G80" i="2"/>
  <c r="G81" i="2"/>
  <c r="G82" i="2"/>
  <c r="G84" i="2"/>
  <c r="G85" i="2"/>
  <c r="G83" i="2"/>
  <c r="P34" i="2"/>
  <c r="F32" i="26" s="1"/>
  <c r="P37" i="2"/>
  <c r="F35" i="26" s="1"/>
  <c r="P38" i="2"/>
  <c r="F36" i="26" s="1"/>
  <c r="P35" i="2"/>
  <c r="F33" i="26" s="1"/>
  <c r="P36" i="2"/>
  <c r="F34" i="26" s="1"/>
  <c r="P39" i="2"/>
  <c r="F37" i="26" s="1"/>
  <c r="P41" i="2"/>
  <c r="F39" i="26" s="1"/>
  <c r="P42" i="2"/>
  <c r="F40" i="26" s="1"/>
  <c r="P40" i="2"/>
  <c r="F38" i="26" s="1"/>
  <c r="P44" i="2"/>
  <c r="F42" i="26" s="1"/>
  <c r="P46" i="2"/>
  <c r="F44" i="26" s="1"/>
  <c r="P47" i="2"/>
  <c r="F45" i="26" s="1"/>
  <c r="P56" i="2"/>
  <c r="F54" i="26" s="1"/>
  <c r="P58" i="2"/>
  <c r="F56" i="26" s="1"/>
  <c r="P49" i="2"/>
  <c r="F47" i="26" s="1"/>
  <c r="P57" i="2"/>
  <c r="F55" i="26" s="1"/>
  <c r="P48" i="2"/>
  <c r="F46" i="26" s="1"/>
  <c r="P55" i="2"/>
  <c r="F53" i="26" s="1"/>
  <c r="P50" i="2"/>
  <c r="F48" i="26" s="1"/>
  <c r="P54" i="2"/>
  <c r="F52" i="26" s="1"/>
  <c r="P43" i="2"/>
  <c r="F41" i="26" s="1"/>
  <c r="P53" i="2"/>
  <c r="F51" i="26" s="1"/>
  <c r="P61" i="2"/>
  <c r="F59" i="26" s="1"/>
  <c r="P69" i="2"/>
  <c r="F67" i="26" s="1"/>
  <c r="P52" i="2"/>
  <c r="F50" i="26" s="1"/>
  <c r="P45" i="2"/>
  <c r="F43" i="26" s="1"/>
  <c r="P63" i="2"/>
  <c r="F61" i="26" s="1"/>
  <c r="P62" i="2"/>
  <c r="F60" i="26" s="1"/>
  <c r="P65" i="2"/>
  <c r="F63" i="26" s="1"/>
  <c r="P71" i="2"/>
  <c r="F69" i="26" s="1"/>
  <c r="P60" i="2"/>
  <c r="F58" i="26" s="1"/>
  <c r="P51" i="2"/>
  <c r="F49" i="26" s="1"/>
  <c r="P77" i="2"/>
  <c r="F75" i="26" s="1"/>
  <c r="P64" i="2"/>
  <c r="F62" i="26" s="1"/>
  <c r="P66" i="2"/>
  <c r="F64" i="26" s="1"/>
  <c r="P59" i="2"/>
  <c r="F57" i="26" s="1"/>
  <c r="P67" i="2"/>
  <c r="F65" i="26" s="1"/>
  <c r="P70" i="2"/>
  <c r="F68" i="26" s="1"/>
  <c r="P68" i="2"/>
  <c r="F66" i="26" s="1"/>
  <c r="P82" i="2"/>
  <c r="F80" i="26" s="1"/>
  <c r="P72" i="2"/>
  <c r="F70" i="26" s="1"/>
  <c r="P79" i="2"/>
  <c r="F77" i="26" s="1"/>
  <c r="P74" i="2"/>
  <c r="F72" i="26" s="1"/>
  <c r="P80" i="2"/>
  <c r="F78" i="26" s="1"/>
  <c r="P87" i="2"/>
  <c r="F85" i="26" s="1"/>
  <c r="P73" i="2"/>
  <c r="F71" i="26" s="1"/>
  <c r="P75" i="2"/>
  <c r="F73" i="26" s="1"/>
  <c r="P76" i="2"/>
  <c r="F74" i="26" s="1"/>
  <c r="P81" i="2"/>
  <c r="F79" i="26" s="1"/>
  <c r="P89" i="2"/>
  <c r="F87" i="26" s="1"/>
  <c r="P92" i="2"/>
  <c r="F90" i="26" s="1"/>
  <c r="P93" i="2"/>
  <c r="F91" i="26" s="1"/>
  <c r="P86" i="2"/>
  <c r="F84" i="26" s="1"/>
  <c r="P91" i="2"/>
  <c r="F89" i="26" s="1"/>
  <c r="O66" i="2"/>
  <c r="N57" i="2"/>
  <c r="C55" i="21" s="1"/>
  <c r="O57" i="2"/>
  <c r="N96" i="2"/>
  <c r="N66" i="2"/>
  <c r="M57" i="2"/>
  <c r="B55" i="21" s="1"/>
  <c r="O96" i="2"/>
  <c r="D94" i="23" s="1"/>
  <c r="M96" i="2"/>
  <c r="O88" i="2"/>
  <c r="N61" i="2"/>
  <c r="C59" i="21" s="1"/>
  <c r="M66" i="2"/>
  <c r="N88" i="2"/>
  <c r="M61" i="2"/>
  <c r="O61" i="2"/>
  <c r="N99" i="2"/>
  <c r="M99" i="2"/>
  <c r="M88" i="2"/>
  <c r="N87" i="2"/>
  <c r="N69" i="2"/>
  <c r="M87" i="2"/>
  <c r="O99" i="2"/>
  <c r="M69" i="2"/>
  <c r="O87" i="2"/>
  <c r="O69" i="2"/>
  <c r="M105" i="2"/>
  <c r="O105" i="2"/>
  <c r="I105" i="2" s="1"/>
  <c r="N105" i="2"/>
  <c r="P83" i="2"/>
  <c r="F81" i="26" s="1"/>
  <c r="P88" i="2"/>
  <c r="F86" i="26" s="1"/>
  <c r="P78" i="2"/>
  <c r="F76" i="26" s="1"/>
  <c r="P84" i="2"/>
  <c r="F82" i="26" s="1"/>
  <c r="P95" i="2"/>
  <c r="F93" i="26" s="1"/>
  <c r="P85" i="2"/>
  <c r="F83" i="26" s="1"/>
  <c r="P98" i="2"/>
  <c r="F96" i="26" s="1"/>
  <c r="P94" i="2"/>
  <c r="F92" i="26" s="1"/>
  <c r="P90" i="2"/>
  <c r="F88" i="26" s="1"/>
  <c r="P97" i="2"/>
  <c r="F95" i="26" s="1"/>
  <c r="P96" i="2"/>
  <c r="F94" i="26" s="1"/>
  <c r="P99" i="2"/>
  <c r="F97" i="26" s="1"/>
  <c r="P101" i="2"/>
  <c r="F99" i="26" s="1"/>
  <c r="P100" i="2"/>
  <c r="F98" i="26" s="1"/>
  <c r="P104" i="2"/>
  <c r="F102" i="26" s="1"/>
  <c r="P103" i="2"/>
  <c r="F101" i="26" s="1"/>
  <c r="P102" i="2"/>
  <c r="F100" i="26" s="1"/>
  <c r="P105" i="2"/>
  <c r="F103" i="26" s="1"/>
  <c r="N73" i="2"/>
  <c r="N90" i="2"/>
  <c r="M90" i="2"/>
  <c r="O80" i="2"/>
  <c r="O78" i="2"/>
  <c r="N97" i="2"/>
  <c r="M86" i="2"/>
  <c r="M80" i="2"/>
  <c r="O90" i="2"/>
  <c r="O100" i="2"/>
  <c r="I100" i="2" s="1"/>
  <c r="O76" i="2"/>
  <c r="N101" i="2"/>
  <c r="N98" i="2"/>
  <c r="N79" i="2"/>
  <c r="O67" i="2"/>
  <c r="N77" i="2"/>
  <c r="O102" i="2"/>
  <c r="D100" i="23" s="1"/>
  <c r="M62" i="2"/>
  <c r="B60" i="21" s="1"/>
  <c r="M68" i="2"/>
  <c r="O77" i="2"/>
  <c r="O68" i="2"/>
  <c r="M83" i="2"/>
  <c r="N93" i="2"/>
  <c r="N104" i="2"/>
  <c r="O103" i="2"/>
  <c r="N86" i="2"/>
  <c r="N106" i="2"/>
  <c r="O64" i="2"/>
  <c r="N56" i="2"/>
  <c r="C54" i="21" s="1"/>
  <c r="O97" i="2"/>
  <c r="O101" i="2"/>
  <c r="I101" i="2" s="1"/>
  <c r="O104" i="2"/>
  <c r="I104" i="2" s="1"/>
  <c r="O73" i="2"/>
  <c r="M56" i="2"/>
  <c r="B54" i="21" s="1"/>
  <c r="N100" i="2"/>
  <c r="N65" i="2"/>
  <c r="O72" i="2"/>
  <c r="M103" i="2"/>
  <c r="M92" i="2"/>
  <c r="N74" i="2"/>
  <c r="N81" i="2"/>
  <c r="O82" i="2"/>
  <c r="M91" i="2"/>
  <c r="O94" i="2"/>
  <c r="O91" i="2"/>
  <c r="N62" i="2"/>
  <c r="C60" i="21" s="1"/>
  <c r="N83" i="2"/>
  <c r="O56" i="2"/>
  <c r="M106" i="2"/>
  <c r="M89" i="2"/>
  <c r="N82" i="2"/>
  <c r="M67" i="2"/>
  <c r="M97" i="2"/>
  <c r="N64" i="2"/>
  <c r="M93" i="2"/>
  <c r="M72" i="2"/>
  <c r="O93" i="2"/>
  <c r="O92" i="2"/>
  <c r="M104" i="2"/>
  <c r="M82" i="2"/>
  <c r="N67" i="2"/>
  <c r="N58" i="2"/>
  <c r="C56" i="21" s="1"/>
  <c r="M101" i="2"/>
  <c r="O74" i="2"/>
  <c r="M76" i="2"/>
  <c r="O60" i="2"/>
  <c r="M58" i="2"/>
  <c r="B56" i="21" s="1"/>
  <c r="N89" i="2"/>
  <c r="M77" i="2"/>
  <c r="O85" i="2"/>
  <c r="O84" i="2"/>
  <c r="N103" i="2"/>
  <c r="M64" i="2"/>
  <c r="N78" i="2"/>
  <c r="N71" i="2"/>
  <c r="M94" i="2"/>
  <c r="M70" i="2"/>
  <c r="M98" i="2"/>
  <c r="M95" i="2"/>
  <c r="N63" i="2"/>
  <c r="C61" i="21" s="1"/>
  <c r="N85" i="2"/>
  <c r="N80" i="2"/>
  <c r="O62" i="2"/>
  <c r="N70" i="2"/>
  <c r="O83" i="2"/>
  <c r="N76" i="2"/>
  <c r="M84" i="2"/>
  <c r="N60" i="2"/>
  <c r="C58" i="21" s="1"/>
  <c r="N94" i="2"/>
  <c r="N95" i="2"/>
  <c r="N84" i="2"/>
  <c r="O86" i="2"/>
  <c r="N75" i="2"/>
  <c r="M79" i="2"/>
  <c r="O63" i="2"/>
  <c r="O81" i="2"/>
  <c r="N91" i="2"/>
  <c r="N72" i="2"/>
  <c r="O70" i="2"/>
  <c r="O65" i="2"/>
  <c r="M75" i="2"/>
  <c r="O79" i="2"/>
  <c r="O71" i="2"/>
  <c r="M102" i="2"/>
  <c r="N59" i="2"/>
  <c r="C57" i="21" s="1"/>
  <c r="M100" i="2"/>
  <c r="M63" i="2"/>
  <c r="N102" i="2"/>
  <c r="O75" i="2"/>
  <c r="M65" i="2"/>
  <c r="M60" i="2"/>
  <c r="M78" i="2"/>
  <c r="M85" i="2"/>
  <c r="M74" i="2"/>
  <c r="M71" i="2"/>
  <c r="N92" i="2"/>
  <c r="M73" i="2"/>
  <c r="O58" i="2"/>
  <c r="O98" i="2"/>
  <c r="M59" i="2"/>
  <c r="B57" i="21" s="1"/>
  <c r="O106" i="2"/>
  <c r="I106" i="2" s="1"/>
  <c r="O59" i="2"/>
  <c r="N68" i="2"/>
  <c r="O89" i="2"/>
  <c r="M81" i="2"/>
  <c r="O95" i="2"/>
  <c r="I103" i="2"/>
  <c r="H4" i="1"/>
  <c r="G7" i="1" s="1"/>
  <c r="M50" i="2"/>
  <c r="B48" i="38" s="1"/>
  <c r="O49" i="2"/>
  <c r="O50" i="2"/>
  <c r="O52" i="2"/>
  <c r="M38" i="2"/>
  <c r="B36" i="38" s="1"/>
  <c r="M36" i="2"/>
  <c r="B34" i="38" s="1"/>
  <c r="N38" i="2"/>
  <c r="C36" i="26" s="1"/>
  <c r="N53" i="2"/>
  <c r="C51" i="21" s="1"/>
  <c r="O46" i="2"/>
  <c r="N55" i="2"/>
  <c r="C53" i="21" s="1"/>
  <c r="O51" i="2"/>
  <c r="M39" i="2"/>
  <c r="B37" i="38" s="1"/>
  <c r="M43" i="2"/>
  <c r="O43" i="2"/>
  <c r="N50" i="2"/>
  <c r="C48" i="38" s="1"/>
  <c r="O39" i="2"/>
  <c r="N41" i="2"/>
  <c r="C39" i="38" s="1"/>
  <c r="O42" i="2"/>
  <c r="O40" i="2"/>
  <c r="O55" i="2"/>
  <c r="N39" i="2"/>
  <c r="C37" i="38" s="1"/>
  <c r="O35" i="2"/>
  <c r="N48" i="2"/>
  <c r="O41" i="2"/>
  <c r="N44" i="2"/>
  <c r="M53" i="2"/>
  <c r="N42" i="2"/>
  <c r="C40" i="38" s="1"/>
  <c r="N43" i="2"/>
  <c r="C41" i="38" s="1"/>
  <c r="N36" i="2"/>
  <c r="O37" i="2"/>
  <c r="M44" i="2"/>
  <c r="M48" i="2"/>
  <c r="M42" i="2"/>
  <c r="M55" i="2"/>
  <c r="B53" i="21" s="1"/>
  <c r="O47" i="2"/>
  <c r="N40" i="2"/>
  <c r="M46" i="2"/>
  <c r="O44" i="2"/>
  <c r="M37" i="2"/>
  <c r="M51" i="2"/>
  <c r="B49" i="26" s="1"/>
  <c r="M54" i="2"/>
  <c r="N49" i="2"/>
  <c r="N35" i="2"/>
  <c r="N54" i="2"/>
  <c r="C52" i="21" s="1"/>
  <c r="M49" i="2"/>
  <c r="B47" i="26" s="1"/>
  <c r="N52" i="2"/>
  <c r="C50" i="21" s="1"/>
  <c r="N37" i="2"/>
  <c r="N51" i="2"/>
  <c r="N46" i="2"/>
  <c r="N47" i="2"/>
  <c r="O48" i="2"/>
  <c r="N45" i="2"/>
  <c r="M47" i="2"/>
  <c r="M40" i="2"/>
  <c r="M45" i="2"/>
  <c r="B43" i="38" s="1"/>
  <c r="O45" i="2"/>
  <c r="O53" i="2"/>
  <c r="M52" i="2"/>
  <c r="B50" i="21" s="1"/>
  <c r="O36" i="2"/>
  <c r="O54" i="2"/>
  <c r="O38" i="2"/>
  <c r="M41" i="2"/>
  <c r="M35" i="2"/>
  <c r="B33" i="38" s="1"/>
  <c r="R4" i="2"/>
  <c r="E2" i="26"/>
  <c r="F3" i="28" s="1"/>
  <c r="F5" i="2"/>
  <c r="E3" i="38" s="1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I107" i="2" l="1"/>
  <c r="I102" i="2"/>
  <c r="L5" i="1"/>
  <c r="E5" i="1"/>
  <c r="R5" i="2"/>
  <c r="J4" i="1"/>
  <c r="J10" i="1"/>
  <c r="G5" i="2"/>
  <c r="G4" i="1"/>
  <c r="G6" i="1"/>
  <c r="D71" i="23"/>
  <c r="B71" i="23" s="1"/>
  <c r="B150" i="23"/>
  <c r="E150" i="23" s="1"/>
  <c r="H150" i="23" s="1"/>
  <c r="C105" i="23"/>
  <c r="B218" i="23"/>
  <c r="E218" i="23" s="1"/>
  <c r="L218" i="23" s="1"/>
  <c r="B238" i="23"/>
  <c r="E238" i="23" s="1"/>
  <c r="G238" i="23" s="1"/>
  <c r="B194" i="23"/>
  <c r="E194" i="23" s="1"/>
  <c r="G194" i="23" s="1"/>
  <c r="B182" i="23"/>
  <c r="E182" i="23" s="1"/>
  <c r="G182" i="23" s="1"/>
  <c r="B154" i="23"/>
  <c r="E154" i="23" s="1"/>
  <c r="F154" i="23" s="1"/>
  <c r="A154" i="23" s="1"/>
  <c r="B126" i="23"/>
  <c r="E126" i="23" s="1"/>
  <c r="F126" i="23" s="1"/>
  <c r="A126" i="23" s="1"/>
  <c r="B171" i="23"/>
  <c r="E171" i="23" s="1"/>
  <c r="L171" i="23" s="1"/>
  <c r="B186" i="23"/>
  <c r="E186" i="23" s="1"/>
  <c r="H186" i="23" s="1"/>
  <c r="B206" i="23"/>
  <c r="E206" i="23" s="1"/>
  <c r="H206" i="23" s="1"/>
  <c r="B226" i="23"/>
  <c r="E226" i="23" s="1"/>
  <c r="I226" i="23" s="1"/>
  <c r="D33" i="38"/>
  <c r="D33" i="24"/>
  <c r="J35" i="2"/>
  <c r="D41" i="24"/>
  <c r="J43" i="2"/>
  <c r="A41" i="38" s="1"/>
  <c r="D96" i="24"/>
  <c r="J98" i="2"/>
  <c r="A96" i="38" s="1"/>
  <c r="J63" i="2"/>
  <c r="A61" i="38" s="1"/>
  <c r="D61" i="24"/>
  <c r="D74" i="23"/>
  <c r="C74" i="23" s="1"/>
  <c r="D97" i="23"/>
  <c r="C97" i="23" s="1"/>
  <c r="D97" i="24"/>
  <c r="C97" i="24" s="1"/>
  <c r="J99" i="2"/>
  <c r="A97" i="38" s="1"/>
  <c r="D86" i="24"/>
  <c r="B86" i="24" s="1"/>
  <c r="E86" i="24" s="1"/>
  <c r="J88" i="2"/>
  <c r="A86" i="38" s="1"/>
  <c r="D299" i="24"/>
  <c r="J301" i="2"/>
  <c r="D295" i="24"/>
  <c r="J297" i="2"/>
  <c r="D291" i="23"/>
  <c r="B291" i="23" s="1"/>
  <c r="E291" i="23" s="1"/>
  <c r="J293" i="2"/>
  <c r="D291" i="24"/>
  <c r="D287" i="24"/>
  <c r="C287" i="24" s="1"/>
  <c r="J289" i="2"/>
  <c r="D283" i="24"/>
  <c r="J285" i="2"/>
  <c r="D279" i="23"/>
  <c r="C279" i="23" s="1"/>
  <c r="D279" i="24"/>
  <c r="C279" i="24" s="1"/>
  <c r="J281" i="2"/>
  <c r="D275" i="23"/>
  <c r="C275" i="23" s="1"/>
  <c r="J277" i="2"/>
  <c r="D275" i="24"/>
  <c r="D272" i="24"/>
  <c r="J274" i="2"/>
  <c r="D268" i="24"/>
  <c r="J270" i="2"/>
  <c r="J266" i="2"/>
  <c r="D264" i="24"/>
  <c r="J262" i="2"/>
  <c r="D260" i="24"/>
  <c r="C260" i="24" s="1"/>
  <c r="D184" i="24"/>
  <c r="J186" i="2"/>
  <c r="A184" i="38" s="1"/>
  <c r="D180" i="24"/>
  <c r="C180" i="24" s="1"/>
  <c r="J182" i="2"/>
  <c r="A180" i="38" s="1"/>
  <c r="D176" i="24"/>
  <c r="J178" i="2"/>
  <c r="A176" i="38" s="1"/>
  <c r="D51" i="24"/>
  <c r="J53" i="2"/>
  <c r="A51" i="38" s="1"/>
  <c r="D44" i="24"/>
  <c r="J46" i="2"/>
  <c r="A44" i="38" s="1"/>
  <c r="D57" i="24"/>
  <c r="J59" i="2"/>
  <c r="A57" i="38" s="1"/>
  <c r="D58" i="24"/>
  <c r="J60" i="2"/>
  <c r="A58" i="38" s="1"/>
  <c r="D67" i="24"/>
  <c r="J69" i="2"/>
  <c r="A67" i="38" s="1"/>
  <c r="D300" i="24"/>
  <c r="J302" i="2"/>
  <c r="D296" i="24"/>
  <c r="B296" i="24" s="1"/>
  <c r="E296" i="24" s="1"/>
  <c r="J298" i="2"/>
  <c r="J294" i="2"/>
  <c r="D292" i="24"/>
  <c r="D288" i="24"/>
  <c r="J290" i="2"/>
  <c r="D284" i="24"/>
  <c r="J286" i="2"/>
  <c r="J282" i="2"/>
  <c r="D280" i="24"/>
  <c r="D276" i="24"/>
  <c r="J278" i="2"/>
  <c r="D253" i="24"/>
  <c r="C253" i="24" s="1"/>
  <c r="J255" i="2"/>
  <c r="J239" i="2"/>
  <c r="D237" i="24"/>
  <c r="B237" i="24" s="1"/>
  <c r="E237" i="24" s="1"/>
  <c r="D201" i="24"/>
  <c r="B201" i="24" s="1"/>
  <c r="E201" i="24" s="1"/>
  <c r="J203" i="2"/>
  <c r="D173" i="23"/>
  <c r="C173" i="23" s="1"/>
  <c r="D173" i="24"/>
  <c r="B173" i="24" s="1"/>
  <c r="E173" i="24" s="1"/>
  <c r="F173" i="24" s="1"/>
  <c r="A173" i="24" s="1"/>
  <c r="J175" i="2"/>
  <c r="A173" i="38" s="1"/>
  <c r="D169" i="24"/>
  <c r="B169" i="24" s="1"/>
  <c r="E169" i="24" s="1"/>
  <c r="H169" i="24" s="1"/>
  <c r="J171" i="2"/>
  <c r="A169" i="38" s="1"/>
  <c r="D145" i="24"/>
  <c r="C145" i="24" s="1"/>
  <c r="J147" i="2"/>
  <c r="A145" i="38" s="1"/>
  <c r="D133" i="24"/>
  <c r="J135" i="2"/>
  <c r="A133" i="38" s="1"/>
  <c r="D129" i="24"/>
  <c r="J131" i="2"/>
  <c r="F9" i="21" s="1"/>
  <c r="D117" i="23"/>
  <c r="C117" i="23" s="1"/>
  <c r="D117" i="24"/>
  <c r="B117" i="24" s="1"/>
  <c r="E117" i="24" s="1"/>
  <c r="F117" i="24" s="1"/>
  <c r="A117" i="24" s="1"/>
  <c r="J119" i="2"/>
  <c r="D113" i="23"/>
  <c r="C113" i="23" s="1"/>
  <c r="D113" i="24"/>
  <c r="B113" i="24" s="1"/>
  <c r="E113" i="24" s="1"/>
  <c r="F113" i="24" s="1"/>
  <c r="A113" i="24" s="1"/>
  <c r="J115" i="2"/>
  <c r="A113" i="38" s="1"/>
  <c r="J111" i="2"/>
  <c r="A109" i="38" s="1"/>
  <c r="D109" i="24"/>
  <c r="C109" i="24" s="1"/>
  <c r="J107" i="2"/>
  <c r="A105" i="38" s="1"/>
  <c r="D145" i="23"/>
  <c r="C145" i="23" s="1"/>
  <c r="D52" i="24"/>
  <c r="J54" i="2"/>
  <c r="A52" i="38" s="1"/>
  <c r="D43" i="38"/>
  <c r="D43" i="24"/>
  <c r="J45" i="2"/>
  <c r="A43" i="38" s="1"/>
  <c r="D39" i="24"/>
  <c r="B39" i="24" s="1"/>
  <c r="E39" i="24" s="1"/>
  <c r="K39" i="24" s="1"/>
  <c r="J41" i="2"/>
  <c r="A39" i="38" s="1"/>
  <c r="D53" i="24"/>
  <c r="J55" i="2"/>
  <c r="A53" i="38" s="1"/>
  <c r="D37" i="24"/>
  <c r="C37" i="24" s="1"/>
  <c r="J39" i="2"/>
  <c r="D104" i="24"/>
  <c r="B104" i="24" s="1"/>
  <c r="E104" i="24" s="1"/>
  <c r="J106" i="2"/>
  <c r="A104" i="38" s="1"/>
  <c r="D73" i="24"/>
  <c r="J75" i="2"/>
  <c r="A73" i="38" s="1"/>
  <c r="D81" i="24"/>
  <c r="B81" i="24" s="1"/>
  <c r="E81" i="24" s="1"/>
  <c r="J83" i="2"/>
  <c r="A81" i="38" s="1"/>
  <c r="D91" i="24"/>
  <c r="J93" i="2"/>
  <c r="A91" i="38" s="1"/>
  <c r="D71" i="24"/>
  <c r="J73" i="2"/>
  <c r="A71" i="38" s="1"/>
  <c r="D101" i="24"/>
  <c r="J103" i="2"/>
  <c r="A101" i="38" s="1"/>
  <c r="D66" i="24"/>
  <c r="J68" i="2"/>
  <c r="A66" i="38" s="1"/>
  <c r="J102" i="2"/>
  <c r="A100" i="38" s="1"/>
  <c r="D88" i="24"/>
  <c r="J90" i="2"/>
  <c r="A88" i="38" s="1"/>
  <c r="D76" i="24"/>
  <c r="C76" i="24" s="1"/>
  <c r="J78" i="2"/>
  <c r="A76" i="38" s="1"/>
  <c r="D94" i="24"/>
  <c r="J96" i="2"/>
  <c r="A94" i="38" s="1"/>
  <c r="D55" i="24"/>
  <c r="B55" i="24" s="1"/>
  <c r="E55" i="24" s="1"/>
  <c r="J57" i="2"/>
  <c r="D301" i="24"/>
  <c r="B301" i="24" s="1"/>
  <c r="E301" i="24" s="1"/>
  <c r="J303" i="2"/>
  <c r="D297" i="23"/>
  <c r="B297" i="23" s="1"/>
  <c r="E297" i="23" s="1"/>
  <c r="D297" i="24"/>
  <c r="C297" i="24" s="1"/>
  <c r="J299" i="2"/>
  <c r="D293" i="23"/>
  <c r="C293" i="23" s="1"/>
  <c r="D293" i="24"/>
  <c r="J295" i="2"/>
  <c r="D289" i="23"/>
  <c r="D289" i="24"/>
  <c r="J291" i="2"/>
  <c r="D285" i="24"/>
  <c r="B285" i="24" s="1"/>
  <c r="E285" i="24" s="1"/>
  <c r="I285" i="24" s="1"/>
  <c r="J287" i="2"/>
  <c r="D281" i="24"/>
  <c r="C281" i="24" s="1"/>
  <c r="J283" i="2"/>
  <c r="D277" i="24"/>
  <c r="C277" i="24" s="1"/>
  <c r="J279" i="2"/>
  <c r="D274" i="24"/>
  <c r="C274" i="24" s="1"/>
  <c r="J276" i="2"/>
  <c r="D270" i="24"/>
  <c r="J272" i="2"/>
  <c r="D266" i="24"/>
  <c r="B266" i="24" s="1"/>
  <c r="E266" i="24" s="1"/>
  <c r="J268" i="2"/>
  <c r="D262" i="23"/>
  <c r="B262" i="23" s="1"/>
  <c r="E262" i="23" s="1"/>
  <c r="D262" i="24"/>
  <c r="J264" i="2"/>
  <c r="D258" i="24"/>
  <c r="C258" i="24" s="1"/>
  <c r="J260" i="2"/>
  <c r="D254" i="23"/>
  <c r="B254" i="23" s="1"/>
  <c r="E254" i="23" s="1"/>
  <c r="F254" i="23" s="1"/>
  <c r="A254" i="23" s="1"/>
  <c r="D254" i="24"/>
  <c r="J256" i="2"/>
  <c r="D250" i="24"/>
  <c r="C250" i="24" s="1"/>
  <c r="J252" i="2"/>
  <c r="D246" i="24"/>
  <c r="J248" i="2"/>
  <c r="D242" i="24"/>
  <c r="C242" i="24" s="1"/>
  <c r="J244" i="2"/>
  <c r="D238" i="24"/>
  <c r="C238" i="24" s="1"/>
  <c r="J240" i="2"/>
  <c r="D234" i="23"/>
  <c r="C234" i="23" s="1"/>
  <c r="D234" i="24"/>
  <c r="B234" i="24" s="1"/>
  <c r="E234" i="24" s="1"/>
  <c r="J236" i="2"/>
  <c r="D230" i="23"/>
  <c r="C230" i="23" s="1"/>
  <c r="D230" i="24"/>
  <c r="J232" i="2"/>
  <c r="D226" i="24"/>
  <c r="B226" i="24" s="1"/>
  <c r="E226" i="24" s="1"/>
  <c r="J228" i="2"/>
  <c r="D222" i="23"/>
  <c r="B222" i="23" s="1"/>
  <c r="E222" i="23" s="1"/>
  <c r="L222" i="23" s="1"/>
  <c r="D222" i="24"/>
  <c r="J224" i="2"/>
  <c r="D218" i="24"/>
  <c r="C218" i="24" s="1"/>
  <c r="J220" i="2"/>
  <c r="D214" i="24"/>
  <c r="J216" i="2"/>
  <c r="D210" i="24"/>
  <c r="C210" i="24" s="1"/>
  <c r="J212" i="2"/>
  <c r="D206" i="24"/>
  <c r="J208" i="2"/>
  <c r="D202" i="24"/>
  <c r="B202" i="24" s="1"/>
  <c r="E202" i="24" s="1"/>
  <c r="J204" i="2"/>
  <c r="D198" i="23"/>
  <c r="D198" i="24"/>
  <c r="C198" i="24" s="1"/>
  <c r="J200" i="2"/>
  <c r="A198" i="38" s="1"/>
  <c r="D194" i="24"/>
  <c r="C194" i="24" s="1"/>
  <c r="J196" i="2"/>
  <c r="D190" i="24"/>
  <c r="C190" i="24" s="1"/>
  <c r="J192" i="2"/>
  <c r="A190" i="38" s="1"/>
  <c r="D186" i="24"/>
  <c r="B186" i="24" s="1"/>
  <c r="E186" i="24" s="1"/>
  <c r="J186" i="24" s="1"/>
  <c r="J188" i="2"/>
  <c r="A186" i="38" s="1"/>
  <c r="D182" i="24"/>
  <c r="C182" i="24" s="1"/>
  <c r="J184" i="2"/>
  <c r="A182" i="38" s="1"/>
  <c r="D178" i="23"/>
  <c r="B178" i="23" s="1"/>
  <c r="E178" i="23" s="1"/>
  <c r="H178" i="23" s="1"/>
  <c r="D178" i="24"/>
  <c r="J180" i="2"/>
  <c r="A178" i="38" s="1"/>
  <c r="D174" i="23"/>
  <c r="C174" i="23" s="1"/>
  <c r="D174" i="24"/>
  <c r="J176" i="2"/>
  <c r="A174" i="38" s="1"/>
  <c r="D170" i="23"/>
  <c r="B170" i="23" s="1"/>
  <c r="E170" i="23" s="1"/>
  <c r="D170" i="24"/>
  <c r="J172" i="2"/>
  <c r="D166" i="24"/>
  <c r="J168" i="2"/>
  <c r="A166" i="38" s="1"/>
  <c r="D162" i="23"/>
  <c r="B162" i="23" s="1"/>
  <c r="E162" i="23" s="1"/>
  <c r="H162" i="23" s="1"/>
  <c r="D162" i="24"/>
  <c r="J164" i="2"/>
  <c r="A162" i="38" s="1"/>
  <c r="D158" i="24"/>
  <c r="B158" i="24" s="1"/>
  <c r="E158" i="24" s="1"/>
  <c r="J160" i="2"/>
  <c r="A158" i="38" s="1"/>
  <c r="D154" i="24"/>
  <c r="J156" i="2"/>
  <c r="A154" i="38" s="1"/>
  <c r="D150" i="24"/>
  <c r="C150" i="24" s="1"/>
  <c r="J152" i="2"/>
  <c r="A150" i="38" s="1"/>
  <c r="D146" i="23"/>
  <c r="C146" i="23" s="1"/>
  <c r="D146" i="24"/>
  <c r="C146" i="24" s="1"/>
  <c r="J148" i="2"/>
  <c r="A146" i="38" s="1"/>
  <c r="D142" i="24"/>
  <c r="B142" i="24" s="1"/>
  <c r="E142" i="24" s="1"/>
  <c r="H142" i="24" s="1"/>
  <c r="J144" i="2"/>
  <c r="A142" i="26" s="1"/>
  <c r="D138" i="24"/>
  <c r="B138" i="24" s="1"/>
  <c r="E138" i="24" s="1"/>
  <c r="H138" i="24" s="1"/>
  <c r="J140" i="2"/>
  <c r="A138" i="38" s="1"/>
  <c r="D134" i="23"/>
  <c r="B134" i="23" s="1"/>
  <c r="E134" i="23" s="1"/>
  <c r="D134" i="24"/>
  <c r="J136" i="2"/>
  <c r="A134" i="38" s="1"/>
  <c r="D130" i="24"/>
  <c r="C130" i="24" s="1"/>
  <c r="J132" i="2"/>
  <c r="A130" i="38" s="1"/>
  <c r="D126" i="24"/>
  <c r="J128" i="2"/>
  <c r="A126" i="38" s="1"/>
  <c r="D122" i="24"/>
  <c r="B122" i="24" s="1"/>
  <c r="E122" i="24" s="1"/>
  <c r="J124" i="2"/>
  <c r="F2" i="21" s="1"/>
  <c r="D118" i="23"/>
  <c r="B118" i="23" s="1"/>
  <c r="E118" i="23" s="1"/>
  <c r="D118" i="24"/>
  <c r="B118" i="24" s="1"/>
  <c r="E118" i="24" s="1"/>
  <c r="F118" i="24" s="1"/>
  <c r="A118" i="24" s="1"/>
  <c r="J120" i="2"/>
  <c r="A118" i="38" s="1"/>
  <c r="D114" i="24"/>
  <c r="B114" i="24" s="1"/>
  <c r="E114" i="24" s="1"/>
  <c r="F114" i="24" s="1"/>
  <c r="A114" i="24" s="1"/>
  <c r="J116" i="2"/>
  <c r="A114" i="38" s="1"/>
  <c r="D110" i="23"/>
  <c r="C110" i="23" s="1"/>
  <c r="D110" i="24"/>
  <c r="C110" i="24" s="1"/>
  <c r="J112" i="2"/>
  <c r="A110" i="38" s="1"/>
  <c r="D106" i="24"/>
  <c r="B106" i="24" s="1"/>
  <c r="E106" i="24" s="1"/>
  <c r="J108" i="2"/>
  <c r="A106" i="38" s="1"/>
  <c r="D42" i="38"/>
  <c r="D42" i="24"/>
  <c r="J44" i="2"/>
  <c r="A42" i="38" s="1"/>
  <c r="D35" i="38"/>
  <c r="D35" i="24"/>
  <c r="J37" i="2"/>
  <c r="A35" i="38" s="1"/>
  <c r="D40" i="24"/>
  <c r="B40" i="24" s="1"/>
  <c r="J42" i="2"/>
  <c r="A40" i="38" s="1"/>
  <c r="D47" i="24"/>
  <c r="C47" i="24" s="1"/>
  <c r="J49" i="2"/>
  <c r="A47" i="38" s="1"/>
  <c r="D68" i="24"/>
  <c r="C68" i="24" s="1"/>
  <c r="J70" i="2"/>
  <c r="A68" i="38" s="1"/>
  <c r="D60" i="24"/>
  <c r="J62" i="2"/>
  <c r="A60" i="38" s="1"/>
  <c r="D82" i="24"/>
  <c r="J84" i="2"/>
  <c r="A82" i="38" s="1"/>
  <c r="D99" i="24"/>
  <c r="J101" i="2"/>
  <c r="A99" i="38" s="1"/>
  <c r="D65" i="24"/>
  <c r="C65" i="24" s="1"/>
  <c r="J67" i="2"/>
  <c r="A65" i="38" s="1"/>
  <c r="D256" i="24"/>
  <c r="J258" i="2"/>
  <c r="D252" i="24"/>
  <c r="J254" i="2"/>
  <c r="J250" i="2"/>
  <c r="D248" i="24"/>
  <c r="D244" i="24"/>
  <c r="J246" i="2"/>
  <c r="D240" i="24"/>
  <c r="J242" i="2"/>
  <c r="D236" i="24"/>
  <c r="J238" i="2"/>
  <c r="J234" i="2"/>
  <c r="D232" i="24"/>
  <c r="D228" i="24"/>
  <c r="J230" i="2"/>
  <c r="D224" i="24"/>
  <c r="C224" i="24" s="1"/>
  <c r="J226" i="2"/>
  <c r="D220" i="24"/>
  <c r="J222" i="2"/>
  <c r="D216" i="24"/>
  <c r="C216" i="24" s="1"/>
  <c r="J218" i="2"/>
  <c r="D212" i="24"/>
  <c r="J214" i="2"/>
  <c r="D208" i="24"/>
  <c r="B208" i="24" s="1"/>
  <c r="E208" i="24" s="1"/>
  <c r="J210" i="2"/>
  <c r="D204" i="24"/>
  <c r="J206" i="2"/>
  <c r="D200" i="24"/>
  <c r="C200" i="24" s="1"/>
  <c r="J202" i="2"/>
  <c r="A200" i="38" s="1"/>
  <c r="J198" i="2"/>
  <c r="A196" i="38" s="1"/>
  <c r="D196" i="24"/>
  <c r="B196" i="24" s="1"/>
  <c r="E196" i="24" s="1"/>
  <c r="H196" i="24" s="1"/>
  <c r="D192" i="24"/>
  <c r="J194" i="2"/>
  <c r="A192" i="38" s="1"/>
  <c r="D188" i="24"/>
  <c r="J190" i="2"/>
  <c r="A188" i="38" s="1"/>
  <c r="D172" i="24"/>
  <c r="B172" i="24" s="1"/>
  <c r="E172" i="24" s="1"/>
  <c r="J174" i="2"/>
  <c r="A172" i="38" s="1"/>
  <c r="D168" i="24"/>
  <c r="J170" i="2"/>
  <c r="A168" i="38" s="1"/>
  <c r="J166" i="2"/>
  <c r="A164" i="38" s="1"/>
  <c r="D164" i="24"/>
  <c r="D160" i="24"/>
  <c r="J162" i="2"/>
  <c r="A160" i="38" s="1"/>
  <c r="D156" i="24"/>
  <c r="J158" i="2"/>
  <c r="A156" i="38" s="1"/>
  <c r="J154" i="2"/>
  <c r="A152" i="38" s="1"/>
  <c r="D152" i="24"/>
  <c r="D148" i="24"/>
  <c r="J150" i="2"/>
  <c r="A148" i="38" s="1"/>
  <c r="D144" i="24"/>
  <c r="J146" i="2"/>
  <c r="A144" i="38" s="1"/>
  <c r="D140" i="24"/>
  <c r="J142" i="2"/>
  <c r="A140" i="38" s="1"/>
  <c r="J138" i="2"/>
  <c r="A136" i="38" s="1"/>
  <c r="D136" i="24"/>
  <c r="J134" i="2"/>
  <c r="A132" i="38" s="1"/>
  <c r="D132" i="24"/>
  <c r="D128" i="24"/>
  <c r="J130" i="2"/>
  <c r="A128" i="38" s="1"/>
  <c r="D124" i="24"/>
  <c r="J126" i="2"/>
  <c r="A124" i="38" s="1"/>
  <c r="J122" i="2"/>
  <c r="A120" i="38" s="1"/>
  <c r="D120" i="24"/>
  <c r="D116" i="24"/>
  <c r="J118" i="2"/>
  <c r="A116" i="38" s="1"/>
  <c r="D112" i="24"/>
  <c r="J114" i="2"/>
  <c r="A112" i="38" s="1"/>
  <c r="D108" i="24"/>
  <c r="J110" i="2"/>
  <c r="A108" i="38" s="1"/>
  <c r="D36" i="24"/>
  <c r="B36" i="24" s="1"/>
  <c r="E36" i="24" s="1"/>
  <c r="I36" i="24" s="1"/>
  <c r="J38" i="2"/>
  <c r="A36" i="38" s="1"/>
  <c r="D56" i="24"/>
  <c r="B56" i="24" s="1"/>
  <c r="E56" i="24" s="1"/>
  <c r="L56" i="24" s="1"/>
  <c r="J58" i="2"/>
  <c r="A56" i="38" s="1"/>
  <c r="J79" i="2"/>
  <c r="A77" i="38" s="1"/>
  <c r="D77" i="24"/>
  <c r="D83" i="24"/>
  <c r="J85" i="2"/>
  <c r="A83" i="38" s="1"/>
  <c r="D80" i="24"/>
  <c r="C80" i="24" s="1"/>
  <c r="J82" i="2"/>
  <c r="A80" i="38" s="1"/>
  <c r="D98" i="24"/>
  <c r="B98" i="24" s="1"/>
  <c r="E98" i="24" s="1"/>
  <c r="J100" i="2"/>
  <c r="A98" i="38" s="1"/>
  <c r="D273" i="24"/>
  <c r="C273" i="24" s="1"/>
  <c r="J275" i="2"/>
  <c r="D269" i="24"/>
  <c r="B269" i="24" s="1"/>
  <c r="E269" i="24" s="1"/>
  <c r="I269" i="24" s="1"/>
  <c r="J271" i="2"/>
  <c r="D265" i="24"/>
  <c r="C265" i="24" s="1"/>
  <c r="J267" i="2"/>
  <c r="D261" i="23"/>
  <c r="C261" i="23" s="1"/>
  <c r="D261" i="24"/>
  <c r="C261" i="24" s="1"/>
  <c r="J263" i="2"/>
  <c r="D257" i="24"/>
  <c r="C257" i="24" s="1"/>
  <c r="J259" i="2"/>
  <c r="J251" i="2"/>
  <c r="D249" i="24"/>
  <c r="D245" i="24"/>
  <c r="B245" i="24" s="1"/>
  <c r="E245" i="24" s="1"/>
  <c r="L245" i="24" s="1"/>
  <c r="J247" i="2"/>
  <c r="D241" i="24"/>
  <c r="B241" i="24" s="1"/>
  <c r="E241" i="24" s="1"/>
  <c r="F241" i="24" s="1"/>
  <c r="A241" i="24" s="1"/>
  <c r="J243" i="2"/>
  <c r="D233" i="24"/>
  <c r="C233" i="24" s="1"/>
  <c r="J235" i="2"/>
  <c r="D229" i="24"/>
  <c r="J231" i="2"/>
  <c r="D225" i="24"/>
  <c r="C225" i="24" s="1"/>
  <c r="J227" i="2"/>
  <c r="J223" i="2"/>
  <c r="D221" i="24"/>
  <c r="B221" i="24" s="1"/>
  <c r="E221" i="24" s="1"/>
  <c r="J221" i="24" s="1"/>
  <c r="D217" i="23"/>
  <c r="C217" i="23" s="1"/>
  <c r="J219" i="2"/>
  <c r="D217" i="24"/>
  <c r="B217" i="24" s="1"/>
  <c r="E217" i="24" s="1"/>
  <c r="H217" i="24" s="1"/>
  <c r="D213" i="24"/>
  <c r="B213" i="24" s="1"/>
  <c r="E213" i="24" s="1"/>
  <c r="G213" i="24" s="1"/>
  <c r="J215" i="2"/>
  <c r="D209" i="24"/>
  <c r="C209" i="24" s="1"/>
  <c r="J211" i="2"/>
  <c r="D205" i="23"/>
  <c r="C205" i="23" s="1"/>
  <c r="J207" i="2"/>
  <c r="D205" i="24"/>
  <c r="B205" i="24" s="1"/>
  <c r="E205" i="24" s="1"/>
  <c r="H205" i="24" s="1"/>
  <c r="D197" i="24"/>
  <c r="B197" i="24" s="1"/>
  <c r="E197" i="24" s="1"/>
  <c r="G197" i="24" s="1"/>
  <c r="J199" i="2"/>
  <c r="A197" i="38" s="1"/>
  <c r="D193" i="23"/>
  <c r="B193" i="23" s="1"/>
  <c r="E193" i="23" s="1"/>
  <c r="D193" i="24"/>
  <c r="J195" i="2"/>
  <c r="J191" i="2"/>
  <c r="A189" i="38" s="1"/>
  <c r="D189" i="24"/>
  <c r="C189" i="24" s="1"/>
  <c r="D185" i="24"/>
  <c r="B185" i="24" s="1"/>
  <c r="E185" i="24" s="1"/>
  <c r="J185" i="24" s="1"/>
  <c r="J187" i="2"/>
  <c r="A185" i="38" s="1"/>
  <c r="D181" i="23"/>
  <c r="C181" i="23" s="1"/>
  <c r="D181" i="24"/>
  <c r="J183" i="2"/>
  <c r="D177" i="23"/>
  <c r="B177" i="23" s="1"/>
  <c r="E177" i="23" s="1"/>
  <c r="D177" i="24"/>
  <c r="C177" i="24" s="1"/>
  <c r="J179" i="2"/>
  <c r="A177" i="38" s="1"/>
  <c r="D165" i="24"/>
  <c r="C165" i="24" s="1"/>
  <c r="J167" i="2"/>
  <c r="F45" i="21" s="1"/>
  <c r="D161" i="24"/>
  <c r="B161" i="24" s="1"/>
  <c r="E161" i="24" s="1"/>
  <c r="J163" i="2"/>
  <c r="A161" i="38" s="1"/>
  <c r="D157" i="24"/>
  <c r="B157" i="24" s="1"/>
  <c r="E157" i="24" s="1"/>
  <c r="F157" i="24" s="1"/>
  <c r="A157" i="24" s="1"/>
  <c r="J159" i="2"/>
  <c r="J155" i="2"/>
  <c r="A153" i="38" s="1"/>
  <c r="D153" i="24"/>
  <c r="B153" i="24" s="1"/>
  <c r="E153" i="24" s="1"/>
  <c r="I153" i="24" s="1"/>
  <c r="D149" i="23"/>
  <c r="C149" i="23" s="1"/>
  <c r="D149" i="24"/>
  <c r="C149" i="24" s="1"/>
  <c r="J151" i="2"/>
  <c r="A149" i="38" s="1"/>
  <c r="J143" i="2"/>
  <c r="A141" i="38" s="1"/>
  <c r="D141" i="24"/>
  <c r="B141" i="24" s="1"/>
  <c r="E141" i="24" s="1"/>
  <c r="D137" i="23"/>
  <c r="B137" i="23" s="1"/>
  <c r="E137" i="23" s="1"/>
  <c r="K137" i="23" s="1"/>
  <c r="D137" i="24"/>
  <c r="J139" i="2"/>
  <c r="A137" i="38" s="1"/>
  <c r="J127" i="2"/>
  <c r="A125" i="38" s="1"/>
  <c r="D125" i="24"/>
  <c r="B125" i="24" s="1"/>
  <c r="E125" i="24" s="1"/>
  <c r="K125" i="24" s="1"/>
  <c r="J123" i="2"/>
  <c r="A121" i="38" s="1"/>
  <c r="D121" i="24"/>
  <c r="B121" i="24" s="1"/>
  <c r="E121" i="24" s="1"/>
  <c r="D133" i="23"/>
  <c r="D201" i="23"/>
  <c r="B201" i="23" s="1"/>
  <c r="E201" i="23" s="1"/>
  <c r="H201" i="23" s="1"/>
  <c r="D129" i="23"/>
  <c r="C129" i="23" s="1"/>
  <c r="D34" i="38"/>
  <c r="D34" i="24"/>
  <c r="C34" i="24" s="1"/>
  <c r="J36" i="2"/>
  <c r="A34" i="38" s="1"/>
  <c r="D46" i="38"/>
  <c r="D46" i="24"/>
  <c r="J48" i="2"/>
  <c r="A46" i="38" s="1"/>
  <c r="D45" i="38"/>
  <c r="J47" i="2"/>
  <c r="A45" i="38" s="1"/>
  <c r="D45" i="24"/>
  <c r="D49" i="38"/>
  <c r="D49" i="24"/>
  <c r="J51" i="2"/>
  <c r="A49" i="38" s="1"/>
  <c r="D48" i="26"/>
  <c r="D87" i="24"/>
  <c r="J89" i="2"/>
  <c r="A87" i="38" s="1"/>
  <c r="D63" i="24"/>
  <c r="J65" i="2"/>
  <c r="A63" i="38" s="1"/>
  <c r="D79" i="24"/>
  <c r="C79" i="24" s="1"/>
  <c r="J81" i="2"/>
  <c r="A79" i="38" s="1"/>
  <c r="D84" i="24"/>
  <c r="C84" i="24" s="1"/>
  <c r="J86" i="2"/>
  <c r="A84" i="38" s="1"/>
  <c r="D72" i="24"/>
  <c r="J74" i="2"/>
  <c r="A72" i="38" s="1"/>
  <c r="D92" i="24"/>
  <c r="B92" i="24" s="1"/>
  <c r="E92" i="24" s="1"/>
  <c r="J94" i="2"/>
  <c r="A92" i="38" s="1"/>
  <c r="D102" i="24"/>
  <c r="C102" i="24" s="1"/>
  <c r="J104" i="2"/>
  <c r="A102" i="38" s="1"/>
  <c r="D62" i="24"/>
  <c r="J64" i="2"/>
  <c r="A62" i="38" s="1"/>
  <c r="D103" i="24"/>
  <c r="J105" i="2"/>
  <c r="A103" i="38" s="1"/>
  <c r="D59" i="24"/>
  <c r="B59" i="24" s="1"/>
  <c r="E59" i="24" s="1"/>
  <c r="J61" i="2"/>
  <c r="A59" i="38" s="1"/>
  <c r="D298" i="24"/>
  <c r="J300" i="2"/>
  <c r="D294" i="24"/>
  <c r="C294" i="24" s="1"/>
  <c r="J296" i="2"/>
  <c r="D290" i="23"/>
  <c r="C290" i="23" s="1"/>
  <c r="D290" i="24"/>
  <c r="C290" i="24" s="1"/>
  <c r="J292" i="2"/>
  <c r="D286" i="24"/>
  <c r="B286" i="24" s="1"/>
  <c r="E286" i="24" s="1"/>
  <c r="J288" i="2"/>
  <c r="D282" i="24"/>
  <c r="C282" i="24" s="1"/>
  <c r="J284" i="2"/>
  <c r="D278" i="24"/>
  <c r="B278" i="24" s="1"/>
  <c r="E278" i="24" s="1"/>
  <c r="J280" i="2"/>
  <c r="D271" i="24"/>
  <c r="J273" i="2"/>
  <c r="D267" i="23"/>
  <c r="D267" i="24"/>
  <c r="J269" i="2"/>
  <c r="D263" i="24"/>
  <c r="C263" i="24" s="1"/>
  <c r="J265" i="2"/>
  <c r="D259" i="23"/>
  <c r="C259" i="23" s="1"/>
  <c r="D259" i="24"/>
  <c r="J261" i="2"/>
  <c r="D255" i="24"/>
  <c r="C255" i="24" s="1"/>
  <c r="J257" i="2"/>
  <c r="D251" i="23"/>
  <c r="C251" i="23" s="1"/>
  <c r="D251" i="24"/>
  <c r="J253" i="2"/>
  <c r="D247" i="23"/>
  <c r="B247" i="23" s="1"/>
  <c r="E247" i="23" s="1"/>
  <c r="D247" i="24"/>
  <c r="J249" i="2"/>
  <c r="D243" i="24"/>
  <c r="C243" i="24" s="1"/>
  <c r="J245" i="2"/>
  <c r="D239" i="23"/>
  <c r="C239" i="23" s="1"/>
  <c r="J241" i="2"/>
  <c r="D239" i="24"/>
  <c r="B239" i="24" s="1"/>
  <c r="E239" i="24" s="1"/>
  <c r="D235" i="23"/>
  <c r="D235" i="24"/>
  <c r="J237" i="2"/>
  <c r="D231" i="24"/>
  <c r="B231" i="24" s="1"/>
  <c r="E231" i="24" s="1"/>
  <c r="J233" i="2"/>
  <c r="D227" i="24"/>
  <c r="C227" i="24" s="1"/>
  <c r="J229" i="2"/>
  <c r="D223" i="24"/>
  <c r="J225" i="2"/>
  <c r="D219" i="24"/>
  <c r="C219" i="24" s="1"/>
  <c r="J221" i="2"/>
  <c r="D215" i="23"/>
  <c r="D215" i="24"/>
  <c r="C215" i="24" s="1"/>
  <c r="J217" i="2"/>
  <c r="D211" i="23"/>
  <c r="C211" i="23" s="1"/>
  <c r="D211" i="24"/>
  <c r="B211" i="24" s="1"/>
  <c r="E211" i="24" s="1"/>
  <c r="J213" i="2"/>
  <c r="J209" i="2"/>
  <c r="D207" i="24"/>
  <c r="B207" i="24" s="1"/>
  <c r="E207" i="24" s="1"/>
  <c r="F207" i="24" s="1"/>
  <c r="A207" i="24" s="1"/>
  <c r="D203" i="23"/>
  <c r="B203" i="23" s="1"/>
  <c r="E203" i="23" s="1"/>
  <c r="J203" i="23" s="1"/>
  <c r="D203" i="24"/>
  <c r="J205" i="2"/>
  <c r="D199" i="24"/>
  <c r="J201" i="2"/>
  <c r="A199" i="38" s="1"/>
  <c r="J197" i="2"/>
  <c r="A195" i="38" s="1"/>
  <c r="D195" i="24"/>
  <c r="B195" i="24" s="1"/>
  <c r="E195" i="24" s="1"/>
  <c r="D191" i="24"/>
  <c r="B191" i="24" s="1"/>
  <c r="E191" i="24" s="1"/>
  <c r="J193" i="2"/>
  <c r="A191" i="38" s="1"/>
  <c r="D187" i="24"/>
  <c r="J189" i="2"/>
  <c r="A187" i="38" s="1"/>
  <c r="D183" i="24"/>
  <c r="C183" i="24" s="1"/>
  <c r="J185" i="2"/>
  <c r="A183" i="38" s="1"/>
  <c r="J181" i="2"/>
  <c r="A179" i="38" s="1"/>
  <c r="D179" i="24"/>
  <c r="J177" i="2"/>
  <c r="A175" i="38" s="1"/>
  <c r="D175" i="24"/>
  <c r="D171" i="24"/>
  <c r="C171" i="24" s="1"/>
  <c r="J173" i="2"/>
  <c r="D167" i="24"/>
  <c r="B167" i="24" s="1"/>
  <c r="E167" i="24" s="1"/>
  <c r="I167" i="24" s="1"/>
  <c r="J169" i="2"/>
  <c r="A167" i="38" s="1"/>
  <c r="J165" i="2"/>
  <c r="A163" i="38" s="1"/>
  <c r="D163" i="24"/>
  <c r="D159" i="24"/>
  <c r="C159" i="24" s="1"/>
  <c r="J161" i="2"/>
  <c r="A159" i="38" s="1"/>
  <c r="D155" i="24"/>
  <c r="J157" i="2"/>
  <c r="A155" i="38" s="1"/>
  <c r="D151" i="24"/>
  <c r="J153" i="2"/>
  <c r="A151" i="38" s="1"/>
  <c r="J149" i="2"/>
  <c r="A147" i="38" s="1"/>
  <c r="D147" i="24"/>
  <c r="C147" i="24" s="1"/>
  <c r="D143" i="24"/>
  <c r="B143" i="24" s="1"/>
  <c r="E143" i="24" s="1"/>
  <c r="J145" i="2"/>
  <c r="A143" i="38" s="1"/>
  <c r="D139" i="24"/>
  <c r="C139" i="24" s="1"/>
  <c r="J141" i="2"/>
  <c r="A139" i="38" s="1"/>
  <c r="D135" i="24"/>
  <c r="C135" i="24" s="1"/>
  <c r="J137" i="2"/>
  <c r="A135" i="38" s="1"/>
  <c r="J133" i="2"/>
  <c r="A131" i="38" s="1"/>
  <c r="D131" i="24"/>
  <c r="C131" i="24" s="1"/>
  <c r="D127" i="24"/>
  <c r="J129" i="2"/>
  <c r="A127" i="38" s="1"/>
  <c r="D123" i="24"/>
  <c r="J125" i="2"/>
  <c r="A123" i="38" s="1"/>
  <c r="D119" i="23"/>
  <c r="C119" i="23" s="1"/>
  <c r="D119" i="24"/>
  <c r="B119" i="24" s="1"/>
  <c r="E119" i="24" s="1"/>
  <c r="F119" i="24" s="1"/>
  <c r="A119" i="24" s="1"/>
  <c r="J121" i="2"/>
  <c r="A119" i="38" s="1"/>
  <c r="J117" i="2"/>
  <c r="A115" i="38" s="1"/>
  <c r="D115" i="24"/>
  <c r="B115" i="24" s="1"/>
  <c r="E115" i="24" s="1"/>
  <c r="D111" i="24"/>
  <c r="B111" i="24" s="1"/>
  <c r="E111" i="24" s="1"/>
  <c r="L111" i="24" s="1"/>
  <c r="J113" i="2"/>
  <c r="D107" i="23"/>
  <c r="B107" i="23" s="1"/>
  <c r="E107" i="23" s="1"/>
  <c r="D107" i="24"/>
  <c r="B107" i="24" s="1"/>
  <c r="E107" i="24" s="1"/>
  <c r="J109" i="2"/>
  <c r="A107" i="38" s="1"/>
  <c r="B94" i="23"/>
  <c r="D257" i="23"/>
  <c r="C257" i="23" s="1"/>
  <c r="D233" i="23"/>
  <c r="C233" i="23" s="1"/>
  <c r="D169" i="23"/>
  <c r="C169" i="23" s="1"/>
  <c r="D258" i="23"/>
  <c r="B258" i="23" s="1"/>
  <c r="E258" i="23" s="1"/>
  <c r="F258" i="23" s="1"/>
  <c r="A258" i="23" s="1"/>
  <c r="D265" i="23"/>
  <c r="B265" i="23" s="1"/>
  <c r="E265" i="23" s="1"/>
  <c r="D269" i="23"/>
  <c r="C269" i="23" s="1"/>
  <c r="D121" i="23"/>
  <c r="B121" i="23" s="1"/>
  <c r="E121" i="23" s="1"/>
  <c r="H121" i="23" s="1"/>
  <c r="D229" i="23"/>
  <c r="C229" i="23" s="1"/>
  <c r="D158" i="23"/>
  <c r="B158" i="23" s="1"/>
  <c r="E158" i="23" s="1"/>
  <c r="J158" i="23" s="1"/>
  <c r="D210" i="23"/>
  <c r="D281" i="23"/>
  <c r="C281" i="23" s="1"/>
  <c r="D165" i="23"/>
  <c r="C165" i="23" s="1"/>
  <c r="D122" i="23"/>
  <c r="B122" i="23" s="1"/>
  <c r="E122" i="23" s="1"/>
  <c r="L122" i="23" s="1"/>
  <c r="D161" i="23"/>
  <c r="B161" i="23" s="1"/>
  <c r="E161" i="23" s="1"/>
  <c r="D225" i="23"/>
  <c r="D109" i="23"/>
  <c r="B109" i="23" s="1"/>
  <c r="E109" i="23" s="1"/>
  <c r="J109" i="23" s="1"/>
  <c r="D190" i="23"/>
  <c r="B190" i="23" s="1"/>
  <c r="E190" i="23" s="1"/>
  <c r="G190" i="23" s="1"/>
  <c r="C100" i="23"/>
  <c r="D242" i="23"/>
  <c r="B242" i="23" s="1"/>
  <c r="E242" i="23" s="1"/>
  <c r="F242" i="23" s="1"/>
  <c r="A242" i="23" s="1"/>
  <c r="D221" i="23"/>
  <c r="D274" i="23"/>
  <c r="B274" i="23" s="1"/>
  <c r="E274" i="23" s="1"/>
  <c r="L274" i="23" s="1"/>
  <c r="D277" i="23"/>
  <c r="C277" i="23" s="1"/>
  <c r="D231" i="23"/>
  <c r="C231" i="23" s="1"/>
  <c r="C147" i="23"/>
  <c r="C241" i="23"/>
  <c r="C209" i="23"/>
  <c r="B286" i="23"/>
  <c r="E286" i="23" s="1"/>
  <c r="L286" i="23" s="1"/>
  <c r="C141" i="23"/>
  <c r="C189" i="23"/>
  <c r="B282" i="23"/>
  <c r="E282" i="23" s="1"/>
  <c r="J282" i="23" s="1"/>
  <c r="B53" i="26"/>
  <c r="D48" i="23"/>
  <c r="B48" i="23" s="1"/>
  <c r="C4" i="6"/>
  <c r="B83" i="38"/>
  <c r="B83" i="26"/>
  <c r="B83" i="21"/>
  <c r="D68" i="26"/>
  <c r="D68" i="38"/>
  <c r="D81" i="38"/>
  <c r="D81" i="26"/>
  <c r="B62" i="26"/>
  <c r="B62" i="21"/>
  <c r="B62" i="38"/>
  <c r="B102" i="26"/>
  <c r="B102" i="38"/>
  <c r="B102" i="21"/>
  <c r="C79" i="38"/>
  <c r="C79" i="26"/>
  <c r="C79" i="21"/>
  <c r="D70" i="38"/>
  <c r="D70" i="26"/>
  <c r="C104" i="38"/>
  <c r="C104" i="26"/>
  <c r="C104" i="21"/>
  <c r="C99" i="38"/>
  <c r="C99" i="26"/>
  <c r="C99" i="21"/>
  <c r="D85" i="38"/>
  <c r="D85" i="26"/>
  <c r="D249" i="23"/>
  <c r="C249" i="23" s="1"/>
  <c r="D253" i="23"/>
  <c r="C253" i="23" s="1"/>
  <c r="D263" i="23"/>
  <c r="C263" i="23" s="1"/>
  <c r="D51" i="38"/>
  <c r="B79" i="38"/>
  <c r="B79" i="26"/>
  <c r="B79" i="21"/>
  <c r="D57" i="38"/>
  <c r="D96" i="38"/>
  <c r="D96" i="26"/>
  <c r="C90" i="38"/>
  <c r="C90" i="26"/>
  <c r="C90" i="21"/>
  <c r="B76" i="38"/>
  <c r="B76" i="26"/>
  <c r="B76" i="21"/>
  <c r="D73" i="23"/>
  <c r="C73" i="23" s="1"/>
  <c r="D73" i="38"/>
  <c r="D73" i="26"/>
  <c r="B61" i="38"/>
  <c r="B61" i="21"/>
  <c r="B100" i="38"/>
  <c r="B100" i="26"/>
  <c r="B100" i="21"/>
  <c r="C73" i="38"/>
  <c r="C73" i="26"/>
  <c r="C73" i="21"/>
  <c r="C93" i="38"/>
  <c r="C93" i="26"/>
  <c r="C93" i="21"/>
  <c r="C68" i="26"/>
  <c r="C68" i="38"/>
  <c r="C68" i="21"/>
  <c r="B92" i="38"/>
  <c r="B92" i="26"/>
  <c r="B92" i="21"/>
  <c r="D72" i="26"/>
  <c r="D72" i="38"/>
  <c r="D90" i="38"/>
  <c r="D90" i="26"/>
  <c r="C62" i="26"/>
  <c r="C62" i="38"/>
  <c r="C62" i="21"/>
  <c r="C80" i="38"/>
  <c r="C80" i="26"/>
  <c r="C80" i="21"/>
  <c r="B90" i="26"/>
  <c r="B90" i="38"/>
  <c r="B90" i="21"/>
  <c r="D71" i="38"/>
  <c r="D71" i="26"/>
  <c r="C84" i="38"/>
  <c r="C84" i="26"/>
  <c r="C84" i="21"/>
  <c r="B81" i="38"/>
  <c r="B81" i="26"/>
  <c r="B81" i="21"/>
  <c r="B78" i="26"/>
  <c r="B78" i="38"/>
  <c r="B78" i="21"/>
  <c r="B88" i="38"/>
  <c r="B88" i="26"/>
  <c r="B88" i="21"/>
  <c r="C67" i="26"/>
  <c r="C67" i="38"/>
  <c r="C67" i="21"/>
  <c r="C86" i="38"/>
  <c r="C86" i="26"/>
  <c r="C86" i="21"/>
  <c r="C94" i="38"/>
  <c r="C94" i="26"/>
  <c r="C94" i="21"/>
  <c r="C201" i="38"/>
  <c r="C201" i="26"/>
  <c r="H81" i="21"/>
  <c r="C200" i="38"/>
  <c r="C200" i="26"/>
  <c r="H80" i="21"/>
  <c r="C199" i="38"/>
  <c r="C199" i="26"/>
  <c r="H79" i="21"/>
  <c r="C198" i="38"/>
  <c r="C198" i="26"/>
  <c r="H78" i="21"/>
  <c r="C197" i="38"/>
  <c r="C197" i="26"/>
  <c r="H77" i="21"/>
  <c r="C196" i="38"/>
  <c r="C196" i="26"/>
  <c r="H76" i="21"/>
  <c r="C195" i="38"/>
  <c r="C195" i="26"/>
  <c r="H75" i="21"/>
  <c r="C194" i="38"/>
  <c r="C194" i="26"/>
  <c r="H74" i="21"/>
  <c r="C193" i="38"/>
  <c r="C193" i="26"/>
  <c r="H73" i="21"/>
  <c r="C192" i="38"/>
  <c r="C192" i="26"/>
  <c r="H72" i="21"/>
  <c r="C191" i="38"/>
  <c r="C191" i="26"/>
  <c r="H71" i="21"/>
  <c r="C190" i="38"/>
  <c r="C190" i="26"/>
  <c r="H70" i="21"/>
  <c r="C189" i="38"/>
  <c r="C189" i="26"/>
  <c r="H69" i="21"/>
  <c r="C188" i="38"/>
  <c r="C188" i="26"/>
  <c r="H68" i="21"/>
  <c r="C187" i="38"/>
  <c r="C187" i="26"/>
  <c r="H67" i="21"/>
  <c r="C186" i="38"/>
  <c r="C186" i="26"/>
  <c r="H66" i="21"/>
  <c r="C185" i="38"/>
  <c r="C185" i="26"/>
  <c r="H65" i="21"/>
  <c r="C184" i="38"/>
  <c r="C184" i="26"/>
  <c r="H64" i="21"/>
  <c r="C183" i="38"/>
  <c r="C183" i="26"/>
  <c r="H63" i="21"/>
  <c r="C182" i="38"/>
  <c r="C182" i="26"/>
  <c r="H62" i="21"/>
  <c r="C181" i="38"/>
  <c r="C181" i="26"/>
  <c r="H61" i="21"/>
  <c r="C180" i="38"/>
  <c r="C180" i="26"/>
  <c r="H60" i="21"/>
  <c r="C179" i="38"/>
  <c r="C179" i="26"/>
  <c r="H59" i="21"/>
  <c r="C178" i="38"/>
  <c r="C178" i="26"/>
  <c r="H58" i="21"/>
  <c r="C177" i="38"/>
  <c r="C177" i="26"/>
  <c r="H57" i="21"/>
  <c r="C176" i="38"/>
  <c r="C176" i="26"/>
  <c r="H56" i="21"/>
  <c r="C175" i="38"/>
  <c r="C175" i="26"/>
  <c r="H55" i="21"/>
  <c r="C174" i="38"/>
  <c r="C174" i="26"/>
  <c r="H54" i="21"/>
  <c r="C173" i="38"/>
  <c r="C173" i="26"/>
  <c r="H53" i="21"/>
  <c r="C172" i="38"/>
  <c r="C172" i="26"/>
  <c r="H52" i="21"/>
  <c r="C171" i="38"/>
  <c r="C171" i="26"/>
  <c r="H51" i="21"/>
  <c r="C170" i="38"/>
  <c r="C170" i="26"/>
  <c r="H50" i="21"/>
  <c r="C169" i="38"/>
  <c r="C169" i="26"/>
  <c r="H49" i="21"/>
  <c r="C168" i="38"/>
  <c r="C168" i="26"/>
  <c r="H48" i="21"/>
  <c r="C167" i="38"/>
  <c r="C167" i="26"/>
  <c r="H47" i="21"/>
  <c r="C166" i="38"/>
  <c r="C166" i="26"/>
  <c r="H46" i="21"/>
  <c r="C165" i="38"/>
  <c r="C165" i="26"/>
  <c r="H45" i="21"/>
  <c r="C164" i="38"/>
  <c r="C164" i="26"/>
  <c r="H44" i="21"/>
  <c r="C163" i="38"/>
  <c r="C163" i="26"/>
  <c r="H43" i="21"/>
  <c r="C162" i="38"/>
  <c r="C162" i="26"/>
  <c r="H42" i="21"/>
  <c r="C161" i="38"/>
  <c r="C161" i="26"/>
  <c r="H41" i="21"/>
  <c r="C160" i="38"/>
  <c r="C160" i="26"/>
  <c r="H40" i="21"/>
  <c r="C159" i="38"/>
  <c r="C159" i="26"/>
  <c r="H39" i="21"/>
  <c r="C158" i="38"/>
  <c r="C158" i="26"/>
  <c r="H38" i="21"/>
  <c r="C157" i="38"/>
  <c r="C157" i="26"/>
  <c r="H37" i="21"/>
  <c r="C156" i="38"/>
  <c r="C156" i="26"/>
  <c r="H36" i="21"/>
  <c r="C155" i="38"/>
  <c r="C155" i="26"/>
  <c r="H35" i="21"/>
  <c r="C154" i="38"/>
  <c r="C154" i="26"/>
  <c r="H34" i="21"/>
  <c r="C153" i="38"/>
  <c r="C153" i="26"/>
  <c r="H33" i="21"/>
  <c r="C152" i="38"/>
  <c r="C152" i="26"/>
  <c r="H32" i="21"/>
  <c r="C151" i="38"/>
  <c r="C151" i="26"/>
  <c r="H31" i="21"/>
  <c r="C150" i="38"/>
  <c r="C150" i="26"/>
  <c r="H30" i="21"/>
  <c r="C149" i="38"/>
  <c r="C149" i="26"/>
  <c r="H29" i="21"/>
  <c r="C148" i="38"/>
  <c r="C148" i="26"/>
  <c r="H28" i="21"/>
  <c r="C147" i="38"/>
  <c r="C147" i="26"/>
  <c r="H27" i="21"/>
  <c r="C146" i="38"/>
  <c r="C146" i="26"/>
  <c r="H26" i="21"/>
  <c r="C145" i="38"/>
  <c r="C145" i="26"/>
  <c r="H25" i="21"/>
  <c r="C144" i="38"/>
  <c r="C144" i="26"/>
  <c r="H24" i="21"/>
  <c r="C143" i="38"/>
  <c r="C143" i="26"/>
  <c r="H23" i="21"/>
  <c r="C142" i="38"/>
  <c r="C142" i="26"/>
  <c r="H22" i="21"/>
  <c r="C141" i="38"/>
  <c r="C141" i="26"/>
  <c r="H21" i="21"/>
  <c r="C140" i="38"/>
  <c r="C140" i="26"/>
  <c r="H20" i="21"/>
  <c r="C139" i="38"/>
  <c r="C139" i="26"/>
  <c r="H19" i="21"/>
  <c r="C138" i="38"/>
  <c r="C138" i="26"/>
  <c r="H18" i="21"/>
  <c r="C137" i="38"/>
  <c r="C137" i="26"/>
  <c r="H17" i="21"/>
  <c r="C136" i="38"/>
  <c r="C136" i="26"/>
  <c r="H16" i="21"/>
  <c r="C135" i="38"/>
  <c r="C135" i="26"/>
  <c r="H15" i="21"/>
  <c r="C134" i="38"/>
  <c r="C134" i="26"/>
  <c r="H14" i="21"/>
  <c r="C133" i="38"/>
  <c r="C133" i="26"/>
  <c r="H13" i="21"/>
  <c r="C132" i="38"/>
  <c r="C132" i="26"/>
  <c r="H12" i="21"/>
  <c r="C131" i="38"/>
  <c r="C131" i="26"/>
  <c r="H11" i="21"/>
  <c r="C130" i="38"/>
  <c r="C130" i="26"/>
  <c r="H10" i="21"/>
  <c r="C129" i="38"/>
  <c r="C129" i="26"/>
  <c r="H9" i="21"/>
  <c r="C128" i="38"/>
  <c r="C128" i="26"/>
  <c r="H8" i="21"/>
  <c r="C127" i="38"/>
  <c r="C127" i="26"/>
  <c r="H7" i="21"/>
  <c r="C126" i="38"/>
  <c r="C126" i="26"/>
  <c r="H6" i="21"/>
  <c r="C125" i="38"/>
  <c r="C125" i="26"/>
  <c r="H5" i="21"/>
  <c r="C124" i="38"/>
  <c r="C124" i="26"/>
  <c r="H4" i="21"/>
  <c r="C123" i="38"/>
  <c r="C123" i="26"/>
  <c r="H3" i="21"/>
  <c r="C122" i="38"/>
  <c r="C122" i="26"/>
  <c r="H2" i="21"/>
  <c r="C121" i="38"/>
  <c r="C121" i="26"/>
  <c r="C121" i="21"/>
  <c r="C120" i="38"/>
  <c r="C120" i="26"/>
  <c r="C120" i="21"/>
  <c r="C119" i="38"/>
  <c r="C119" i="26"/>
  <c r="C119" i="21"/>
  <c r="C118" i="38"/>
  <c r="C118" i="26"/>
  <c r="C118" i="21"/>
  <c r="C117" i="38"/>
  <c r="C117" i="26"/>
  <c r="C117" i="21"/>
  <c r="C116" i="38"/>
  <c r="C116" i="26"/>
  <c r="C116" i="21"/>
  <c r="C115" i="38"/>
  <c r="C115" i="26"/>
  <c r="C115" i="21"/>
  <c r="C114" i="38"/>
  <c r="C114" i="26"/>
  <c r="C114" i="21"/>
  <c r="C113" i="38"/>
  <c r="C113" i="26"/>
  <c r="C113" i="21"/>
  <c r="C112" i="38"/>
  <c r="C112" i="26"/>
  <c r="C112" i="21"/>
  <c r="C111" i="38"/>
  <c r="C111" i="26"/>
  <c r="C111" i="21"/>
  <c r="C110" i="38"/>
  <c r="C110" i="26"/>
  <c r="C110" i="21"/>
  <c r="C109" i="38"/>
  <c r="C109" i="26"/>
  <c r="C109" i="21"/>
  <c r="C108" i="38"/>
  <c r="C108" i="26"/>
  <c r="C108" i="21"/>
  <c r="D107" i="38"/>
  <c r="D107" i="26"/>
  <c r="D106" i="38"/>
  <c r="D106" i="26"/>
  <c r="D105" i="38"/>
  <c r="D105" i="26"/>
  <c r="B63" i="26"/>
  <c r="B63" i="38"/>
  <c r="B63" i="21"/>
  <c r="B73" i="38"/>
  <c r="B73" i="26"/>
  <c r="B73" i="21"/>
  <c r="B68" i="26"/>
  <c r="B68" i="38"/>
  <c r="B68" i="21"/>
  <c r="B65" i="38"/>
  <c r="B65" i="26"/>
  <c r="B65" i="21"/>
  <c r="B66" i="26"/>
  <c r="B66" i="21"/>
  <c r="B66" i="38"/>
  <c r="D88" i="38"/>
  <c r="D88" i="26"/>
  <c r="D37" i="23"/>
  <c r="D245" i="23"/>
  <c r="B245" i="23" s="1"/>
  <c r="E245" i="23" s="1"/>
  <c r="D52" i="38"/>
  <c r="D87" i="38"/>
  <c r="D87" i="26"/>
  <c r="D104" i="23"/>
  <c r="C104" i="23" s="1"/>
  <c r="D104" i="38"/>
  <c r="D104" i="26"/>
  <c r="B69" i="38"/>
  <c r="B69" i="26"/>
  <c r="B69" i="21"/>
  <c r="B58" i="38"/>
  <c r="B58" i="21"/>
  <c r="C100" i="38"/>
  <c r="C100" i="26"/>
  <c r="C100" i="21"/>
  <c r="B98" i="26"/>
  <c r="B98" i="38"/>
  <c r="B98" i="21"/>
  <c r="D69" i="38"/>
  <c r="D69" i="26"/>
  <c r="D63" i="38"/>
  <c r="D63" i="26"/>
  <c r="C70" i="26"/>
  <c r="C70" i="38"/>
  <c r="C70" i="21"/>
  <c r="D84" i="23"/>
  <c r="D84" i="38"/>
  <c r="D84" i="26"/>
  <c r="C92" i="38"/>
  <c r="C92" i="26"/>
  <c r="C92" i="21"/>
  <c r="B82" i="26"/>
  <c r="B82" i="38"/>
  <c r="B82" i="21"/>
  <c r="B93" i="38"/>
  <c r="B93" i="26"/>
  <c r="B93" i="21"/>
  <c r="C69" i="26"/>
  <c r="C69" i="38"/>
  <c r="C69" i="21"/>
  <c r="C101" i="38"/>
  <c r="C101" i="26"/>
  <c r="C101" i="21"/>
  <c r="B75" i="38"/>
  <c r="B75" i="26"/>
  <c r="B75" i="21"/>
  <c r="D58" i="38"/>
  <c r="C65" i="26"/>
  <c r="C65" i="38"/>
  <c r="C65" i="21"/>
  <c r="D91" i="38"/>
  <c r="D91" i="26"/>
  <c r="B87" i="26"/>
  <c r="B87" i="38"/>
  <c r="B87" i="21"/>
  <c r="C81" i="38"/>
  <c r="C81" i="26"/>
  <c r="C81" i="21"/>
  <c r="D92" i="38"/>
  <c r="D92" i="26"/>
  <c r="D80" i="23"/>
  <c r="D80" i="38"/>
  <c r="D80" i="26"/>
  <c r="B101" i="38"/>
  <c r="B101" i="26"/>
  <c r="B101" i="21"/>
  <c r="C63" i="26"/>
  <c r="C63" i="38"/>
  <c r="C63" i="21"/>
  <c r="D102" i="38"/>
  <c r="D102" i="26"/>
  <c r="C102" i="38"/>
  <c r="C102" i="26"/>
  <c r="C102" i="21"/>
  <c r="D66" i="38"/>
  <c r="D66" i="26"/>
  <c r="D100" i="38"/>
  <c r="D100" i="26"/>
  <c r="C77" i="38"/>
  <c r="C77" i="26"/>
  <c r="C77" i="21"/>
  <c r="D74" i="26"/>
  <c r="D74" i="38"/>
  <c r="B84" i="38"/>
  <c r="B84" i="26"/>
  <c r="B84" i="21"/>
  <c r="C95" i="38"/>
  <c r="C95" i="26"/>
  <c r="C95" i="21"/>
  <c r="C88" i="38"/>
  <c r="C88" i="26"/>
  <c r="C88" i="21"/>
  <c r="B103" i="26"/>
  <c r="B103" i="38"/>
  <c r="B103" i="21"/>
  <c r="B67" i="26"/>
  <c r="B67" i="38"/>
  <c r="B67" i="21"/>
  <c r="C85" i="38"/>
  <c r="C85" i="26"/>
  <c r="C85" i="21"/>
  <c r="C97" i="38"/>
  <c r="C97" i="26"/>
  <c r="C97" i="21"/>
  <c r="B64" i="26"/>
  <c r="B64" i="38"/>
  <c r="B64" i="21"/>
  <c r="D86" i="38"/>
  <c r="D86" i="26"/>
  <c r="D94" i="38"/>
  <c r="D94" i="26"/>
  <c r="B201" i="38"/>
  <c r="B201" i="26"/>
  <c r="G81" i="21"/>
  <c r="B200" i="38"/>
  <c r="B200" i="26"/>
  <c r="G80" i="21"/>
  <c r="B199" i="26"/>
  <c r="B199" i="38"/>
  <c r="G79" i="21"/>
  <c r="B198" i="38"/>
  <c r="B198" i="26"/>
  <c r="G78" i="21"/>
  <c r="B197" i="38"/>
  <c r="B197" i="26"/>
  <c r="G77" i="21"/>
  <c r="B196" i="26"/>
  <c r="B196" i="38"/>
  <c r="G76" i="21"/>
  <c r="B195" i="38"/>
  <c r="B195" i="26"/>
  <c r="G75" i="21"/>
  <c r="B194" i="38"/>
  <c r="B194" i="26"/>
  <c r="G74" i="21"/>
  <c r="B193" i="38"/>
  <c r="B193" i="26"/>
  <c r="G73" i="21"/>
  <c r="B192" i="38"/>
  <c r="B192" i="26"/>
  <c r="G72" i="21"/>
  <c r="B191" i="38"/>
  <c r="B191" i="26"/>
  <c r="G71" i="21"/>
  <c r="B190" i="38"/>
  <c r="B190" i="26"/>
  <c r="G70" i="21"/>
  <c r="B189" i="38"/>
  <c r="B189" i="26"/>
  <c r="G69" i="21"/>
  <c r="B188" i="26"/>
  <c r="B188" i="38"/>
  <c r="G68" i="21"/>
  <c r="B187" i="38"/>
  <c r="B187" i="26"/>
  <c r="G67" i="21"/>
  <c r="B186" i="38"/>
  <c r="B186" i="26"/>
  <c r="G66" i="21"/>
  <c r="B185" i="38"/>
  <c r="B185" i="26"/>
  <c r="G65" i="21"/>
  <c r="B184" i="38"/>
  <c r="B184" i="26"/>
  <c r="G64" i="21"/>
  <c r="B183" i="26"/>
  <c r="B183" i="38"/>
  <c r="G63" i="21"/>
  <c r="B182" i="38"/>
  <c r="B182" i="26"/>
  <c r="G62" i="21"/>
  <c r="B181" i="38"/>
  <c r="B181" i="26"/>
  <c r="G61" i="21"/>
  <c r="B180" i="26"/>
  <c r="B180" i="38"/>
  <c r="G60" i="21"/>
  <c r="B179" i="38"/>
  <c r="B179" i="26"/>
  <c r="G59" i="21"/>
  <c r="B178" i="38"/>
  <c r="B178" i="26"/>
  <c r="G58" i="21"/>
  <c r="B177" i="38"/>
  <c r="B177" i="26"/>
  <c r="G57" i="21"/>
  <c r="B176" i="38"/>
  <c r="B176" i="26"/>
  <c r="G56" i="21"/>
  <c r="B175" i="38"/>
  <c r="B175" i="26"/>
  <c r="G55" i="21"/>
  <c r="B174" i="38"/>
  <c r="B174" i="26"/>
  <c r="G54" i="21"/>
  <c r="B173" i="38"/>
  <c r="B173" i="26"/>
  <c r="G53" i="21"/>
  <c r="B172" i="38"/>
  <c r="B172" i="26"/>
  <c r="G52" i="21"/>
  <c r="B171" i="38"/>
  <c r="B171" i="26"/>
  <c r="G51" i="21"/>
  <c r="B170" i="38"/>
  <c r="B170" i="26"/>
  <c r="G50" i="21"/>
  <c r="B169" i="38"/>
  <c r="B169" i="26"/>
  <c r="G49" i="21"/>
  <c r="B168" i="38"/>
  <c r="B168" i="26"/>
  <c r="G48" i="21"/>
  <c r="B167" i="26"/>
  <c r="B167" i="38"/>
  <c r="G47" i="21"/>
  <c r="B166" i="38"/>
  <c r="B166" i="26"/>
  <c r="G46" i="21"/>
  <c r="B165" i="38"/>
  <c r="B165" i="26"/>
  <c r="G45" i="21"/>
  <c r="B164" i="26"/>
  <c r="B164" i="38"/>
  <c r="G44" i="21"/>
  <c r="B163" i="38"/>
  <c r="B163" i="26"/>
  <c r="G43" i="21"/>
  <c r="B162" i="38"/>
  <c r="B162" i="26"/>
  <c r="G42" i="21"/>
  <c r="B161" i="38"/>
  <c r="B161" i="26"/>
  <c r="G41" i="21"/>
  <c r="B160" i="38"/>
  <c r="B160" i="26"/>
  <c r="G40" i="21"/>
  <c r="B159" i="38"/>
  <c r="B159" i="26"/>
  <c r="G39" i="21"/>
  <c r="B158" i="38"/>
  <c r="B158" i="26"/>
  <c r="G38" i="21"/>
  <c r="B157" i="38"/>
  <c r="B157" i="26"/>
  <c r="G37" i="21"/>
  <c r="B156" i="38"/>
  <c r="B156" i="26"/>
  <c r="G36" i="21"/>
  <c r="B155" i="38"/>
  <c r="B155" i="26"/>
  <c r="G35" i="21"/>
  <c r="B154" i="38"/>
  <c r="B154" i="26"/>
  <c r="G34" i="21"/>
  <c r="B153" i="38"/>
  <c r="B153" i="26"/>
  <c r="G33" i="21"/>
  <c r="B152" i="38"/>
  <c r="B152" i="26"/>
  <c r="G32" i="21"/>
  <c r="B151" i="38"/>
  <c r="B151" i="26"/>
  <c r="G31" i="21"/>
  <c r="B150" i="38"/>
  <c r="B150" i="26"/>
  <c r="G30" i="21"/>
  <c r="B149" i="38"/>
  <c r="B149" i="26"/>
  <c r="G29" i="21"/>
  <c r="B148" i="26"/>
  <c r="B148" i="38"/>
  <c r="G28" i="21"/>
  <c r="B147" i="38"/>
  <c r="B147" i="26"/>
  <c r="G27" i="21"/>
  <c r="B146" i="38"/>
  <c r="B146" i="26"/>
  <c r="G26" i="21"/>
  <c r="B145" i="38"/>
  <c r="B145" i="26"/>
  <c r="G25" i="21"/>
  <c r="B144" i="38"/>
  <c r="B144" i="26"/>
  <c r="G24" i="21"/>
  <c r="B143" i="38"/>
  <c r="B143" i="26"/>
  <c r="G23" i="21"/>
  <c r="B142" i="38"/>
  <c r="B142" i="26"/>
  <c r="G22" i="21"/>
  <c r="B141" i="38"/>
  <c r="B141" i="26"/>
  <c r="G21" i="21"/>
  <c r="B140" i="38"/>
  <c r="B140" i="26"/>
  <c r="G20" i="21"/>
  <c r="B139" i="38"/>
  <c r="B139" i="26"/>
  <c r="G19" i="21"/>
  <c r="B138" i="38"/>
  <c r="B138" i="26"/>
  <c r="G18" i="21"/>
  <c r="B137" i="38"/>
  <c r="B137" i="26"/>
  <c r="G17" i="21"/>
  <c r="B136" i="38"/>
  <c r="B136" i="26"/>
  <c r="G16" i="21"/>
  <c r="B135" i="26"/>
  <c r="B135" i="38"/>
  <c r="G15" i="21"/>
  <c r="B134" i="38"/>
  <c r="B134" i="26"/>
  <c r="G14" i="21"/>
  <c r="B133" i="38"/>
  <c r="B133" i="26"/>
  <c r="G13" i="21"/>
  <c r="B132" i="38"/>
  <c r="B132" i="26"/>
  <c r="G12" i="21"/>
  <c r="B131" i="38"/>
  <c r="B131" i="26"/>
  <c r="G11" i="21"/>
  <c r="B130" i="38"/>
  <c r="B130" i="26"/>
  <c r="G10" i="21"/>
  <c r="B129" i="38"/>
  <c r="B129" i="26"/>
  <c r="G9" i="21"/>
  <c r="B128" i="38"/>
  <c r="B128" i="26"/>
  <c r="G8" i="21"/>
  <c r="B127" i="38"/>
  <c r="B127" i="26"/>
  <c r="G7" i="21"/>
  <c r="B126" i="38"/>
  <c r="B126" i="26"/>
  <c r="G6" i="21"/>
  <c r="B125" i="38"/>
  <c r="B125" i="26"/>
  <c r="G5" i="21"/>
  <c r="B124" i="38"/>
  <c r="B124" i="26"/>
  <c r="G4" i="21"/>
  <c r="B123" i="26"/>
  <c r="B123" i="38"/>
  <c r="G3" i="21"/>
  <c r="B122" i="26"/>
  <c r="B122" i="38"/>
  <c r="G2" i="21"/>
  <c r="B121" i="38"/>
  <c r="B121" i="26"/>
  <c r="B121" i="21"/>
  <c r="B120" i="38"/>
  <c r="B120" i="26"/>
  <c r="B120" i="21"/>
  <c r="B119" i="26"/>
  <c r="B119" i="38"/>
  <c r="B119" i="21"/>
  <c r="B118" i="26"/>
  <c r="B118" i="38"/>
  <c r="B118" i="21"/>
  <c r="B117" i="38"/>
  <c r="B117" i="26"/>
  <c r="B117" i="21"/>
  <c r="B116" i="38"/>
  <c r="B116" i="26"/>
  <c r="B116" i="21"/>
  <c r="B115" i="38"/>
  <c r="B115" i="26"/>
  <c r="B115" i="21"/>
  <c r="B114" i="26"/>
  <c r="B114" i="38"/>
  <c r="B114" i="21"/>
  <c r="B113" i="38"/>
  <c r="B113" i="26"/>
  <c r="B113" i="21"/>
  <c r="B112" i="38"/>
  <c r="B112" i="26"/>
  <c r="B112" i="21"/>
  <c r="B111" i="26"/>
  <c r="B111" i="38"/>
  <c r="B111" i="21"/>
  <c r="B110" i="26"/>
  <c r="B110" i="38"/>
  <c r="B110" i="21"/>
  <c r="B109" i="38"/>
  <c r="B109" i="26"/>
  <c r="B109" i="21"/>
  <c r="B108" i="38"/>
  <c r="B108" i="26"/>
  <c r="B108" i="21"/>
  <c r="C107" i="38"/>
  <c r="C107" i="26"/>
  <c r="C107" i="21"/>
  <c r="C106" i="38"/>
  <c r="C106" i="26"/>
  <c r="C106" i="21"/>
  <c r="C105" i="38"/>
  <c r="C105" i="26"/>
  <c r="C105" i="21"/>
  <c r="B52" i="38"/>
  <c r="B52" i="21"/>
  <c r="B51" i="38"/>
  <c r="B51" i="21"/>
  <c r="C66" i="26"/>
  <c r="C66" i="38"/>
  <c r="C66" i="21"/>
  <c r="B72" i="26"/>
  <c r="B72" i="38"/>
  <c r="B72" i="21"/>
  <c r="D77" i="38"/>
  <c r="D77" i="26"/>
  <c r="C89" i="38"/>
  <c r="C89" i="26"/>
  <c r="C89" i="21"/>
  <c r="B77" i="38"/>
  <c r="B77" i="26"/>
  <c r="B77" i="21"/>
  <c r="C82" i="38"/>
  <c r="C82" i="26"/>
  <c r="C82" i="21"/>
  <c r="C74" i="38"/>
  <c r="C74" i="26"/>
  <c r="C74" i="21"/>
  <c r="C78" i="38"/>
  <c r="C78" i="26"/>
  <c r="C78" i="21"/>
  <c r="B96" i="38"/>
  <c r="B96" i="26"/>
  <c r="B96" i="21"/>
  <c r="C76" i="38"/>
  <c r="C76" i="26"/>
  <c r="C76" i="21"/>
  <c r="D82" i="38"/>
  <c r="D82" i="26"/>
  <c r="C87" i="38"/>
  <c r="C87" i="26"/>
  <c r="C87" i="21"/>
  <c r="B99" i="26"/>
  <c r="B99" i="38"/>
  <c r="B99" i="21"/>
  <c r="B80" i="38"/>
  <c r="B80" i="26"/>
  <c r="B80" i="21"/>
  <c r="B70" i="26"/>
  <c r="B70" i="21"/>
  <c r="B70" i="38"/>
  <c r="B95" i="26"/>
  <c r="B95" i="38"/>
  <c r="B95" i="21"/>
  <c r="B104" i="38"/>
  <c r="B104" i="26"/>
  <c r="B104" i="21"/>
  <c r="B89" i="38"/>
  <c r="B89" i="26"/>
  <c r="B89" i="21"/>
  <c r="C72" i="26"/>
  <c r="C72" i="38"/>
  <c r="C72" i="21"/>
  <c r="C98" i="38"/>
  <c r="C98" i="26"/>
  <c r="C98" i="21"/>
  <c r="D99" i="38"/>
  <c r="D99" i="26"/>
  <c r="D62" i="38"/>
  <c r="D62" i="26"/>
  <c r="D101" i="38"/>
  <c r="D101" i="26"/>
  <c r="D75" i="23"/>
  <c r="D75" i="38"/>
  <c r="D75" i="26"/>
  <c r="C75" i="38"/>
  <c r="C75" i="26"/>
  <c r="C75" i="21"/>
  <c r="C96" i="38"/>
  <c r="C96" i="26"/>
  <c r="C96" i="21"/>
  <c r="D98" i="38"/>
  <c r="D98" i="26"/>
  <c r="D76" i="23"/>
  <c r="B76" i="23" s="1"/>
  <c r="D76" i="38"/>
  <c r="D76" i="26"/>
  <c r="C71" i="26"/>
  <c r="C71" i="38"/>
  <c r="C71" i="21"/>
  <c r="C103" i="38"/>
  <c r="C103" i="26"/>
  <c r="C103" i="21"/>
  <c r="D67" i="38"/>
  <c r="D67" i="26"/>
  <c r="D97" i="38"/>
  <c r="D97" i="26"/>
  <c r="B86" i="26"/>
  <c r="B86" i="38"/>
  <c r="B86" i="21"/>
  <c r="B107" i="38"/>
  <c r="B107" i="26"/>
  <c r="B107" i="21"/>
  <c r="B106" i="26"/>
  <c r="B106" i="38"/>
  <c r="B106" i="21"/>
  <c r="B105" i="38"/>
  <c r="B105" i="26"/>
  <c r="B105" i="21"/>
  <c r="D53" i="38"/>
  <c r="D93" i="38"/>
  <c r="D93" i="26"/>
  <c r="B71" i="26"/>
  <c r="B71" i="38"/>
  <c r="B71" i="21"/>
  <c r="D79" i="38"/>
  <c r="D79" i="26"/>
  <c r="C83" i="38"/>
  <c r="C83" i="26"/>
  <c r="C83" i="21"/>
  <c r="D83" i="38"/>
  <c r="D83" i="26"/>
  <c r="B74" i="38"/>
  <c r="B74" i="26"/>
  <c r="B74" i="21"/>
  <c r="B91" i="26"/>
  <c r="B91" i="38"/>
  <c r="B91" i="21"/>
  <c r="D89" i="38"/>
  <c r="D89" i="26"/>
  <c r="D95" i="38"/>
  <c r="D95" i="26"/>
  <c r="C91" i="38"/>
  <c r="C91" i="26"/>
  <c r="C91" i="21"/>
  <c r="D65" i="38"/>
  <c r="D65" i="26"/>
  <c r="D78" i="38"/>
  <c r="D78" i="26"/>
  <c r="D103" i="38"/>
  <c r="D103" i="26"/>
  <c r="B85" i="38"/>
  <c r="B85" i="26"/>
  <c r="B85" i="21"/>
  <c r="B97" i="38"/>
  <c r="B97" i="26"/>
  <c r="B97" i="21"/>
  <c r="B59" i="38"/>
  <c r="B59" i="21"/>
  <c r="B94" i="26"/>
  <c r="B94" i="38"/>
  <c r="B94" i="21"/>
  <c r="C64" i="26"/>
  <c r="C64" i="38"/>
  <c r="C64" i="21"/>
  <c r="D64" i="26"/>
  <c r="D64" i="38"/>
  <c r="D201" i="38"/>
  <c r="D201" i="26"/>
  <c r="D200" i="38"/>
  <c r="D200" i="26"/>
  <c r="D199" i="38"/>
  <c r="D199" i="26"/>
  <c r="D198" i="38"/>
  <c r="D198" i="26"/>
  <c r="D197" i="38"/>
  <c r="D197" i="26"/>
  <c r="D196" i="38"/>
  <c r="D196" i="26"/>
  <c r="D195" i="23"/>
  <c r="C195" i="23" s="1"/>
  <c r="D195" i="38"/>
  <c r="D195" i="26"/>
  <c r="D194" i="38"/>
  <c r="D194" i="26"/>
  <c r="D193" i="38"/>
  <c r="D193" i="26"/>
  <c r="D192" i="38"/>
  <c r="D192" i="26"/>
  <c r="D191" i="38"/>
  <c r="D191" i="26"/>
  <c r="D190" i="38"/>
  <c r="D190" i="26"/>
  <c r="D189" i="38"/>
  <c r="D189" i="26"/>
  <c r="D188" i="38"/>
  <c r="D188" i="26"/>
  <c r="D187" i="38"/>
  <c r="D187" i="26"/>
  <c r="D186" i="38"/>
  <c r="D186" i="26"/>
  <c r="D185" i="38"/>
  <c r="D185" i="26"/>
  <c r="D184" i="38"/>
  <c r="D184" i="26"/>
  <c r="D183" i="23"/>
  <c r="B183" i="23" s="1"/>
  <c r="E183" i="23" s="1"/>
  <c r="D183" i="38"/>
  <c r="D183" i="26"/>
  <c r="D182" i="38"/>
  <c r="D182" i="26"/>
  <c r="D181" i="38"/>
  <c r="D181" i="26"/>
  <c r="D180" i="38"/>
  <c r="D180" i="26"/>
  <c r="D179" i="38"/>
  <c r="D179" i="26"/>
  <c r="D178" i="38"/>
  <c r="D178" i="26"/>
  <c r="D177" i="38"/>
  <c r="D177" i="26"/>
  <c r="D176" i="38"/>
  <c r="D176" i="26"/>
  <c r="D175" i="38"/>
  <c r="D175" i="26"/>
  <c r="D174" i="38"/>
  <c r="D174" i="26"/>
  <c r="D173" i="38"/>
  <c r="D173" i="26"/>
  <c r="D172" i="38"/>
  <c r="D172" i="26"/>
  <c r="D171" i="38"/>
  <c r="D171" i="26"/>
  <c r="D170" i="38"/>
  <c r="D170" i="26"/>
  <c r="D169" i="38"/>
  <c r="D169" i="26"/>
  <c r="D168" i="38"/>
  <c r="D168" i="26"/>
  <c r="D167" i="38"/>
  <c r="D167" i="26"/>
  <c r="D166" i="23"/>
  <c r="B166" i="23" s="1"/>
  <c r="E166" i="23" s="1"/>
  <c r="D166" i="38"/>
  <c r="D166" i="26"/>
  <c r="D165" i="38"/>
  <c r="D165" i="26"/>
  <c r="D164" i="38"/>
  <c r="D164" i="26"/>
  <c r="D163" i="38"/>
  <c r="D163" i="26"/>
  <c r="D162" i="38"/>
  <c r="D162" i="26"/>
  <c r="D161" i="38"/>
  <c r="D161" i="26"/>
  <c r="D160" i="38"/>
  <c r="D160" i="26"/>
  <c r="D159" i="38"/>
  <c r="D159" i="26"/>
  <c r="D158" i="38"/>
  <c r="D158" i="26"/>
  <c r="D157" i="38"/>
  <c r="D157" i="26"/>
  <c r="D156" i="38"/>
  <c r="D156" i="26"/>
  <c r="D155" i="38"/>
  <c r="D155" i="26"/>
  <c r="D154" i="38"/>
  <c r="D154" i="26"/>
  <c r="D153" i="38"/>
  <c r="D153" i="26"/>
  <c r="D152" i="38"/>
  <c r="D152" i="26"/>
  <c r="D151" i="38"/>
  <c r="D151" i="26"/>
  <c r="D150" i="38"/>
  <c r="D150" i="26"/>
  <c r="D149" i="38"/>
  <c r="D149" i="26"/>
  <c r="D148" i="38"/>
  <c r="D148" i="26"/>
  <c r="D147" i="38"/>
  <c r="D147" i="26"/>
  <c r="D146" i="38"/>
  <c r="D146" i="26"/>
  <c r="D145" i="38"/>
  <c r="D145" i="26"/>
  <c r="D144" i="38"/>
  <c r="D144" i="26"/>
  <c r="D143" i="38"/>
  <c r="D143" i="26"/>
  <c r="D142" i="38"/>
  <c r="D142" i="26"/>
  <c r="D141" i="38"/>
  <c r="D141" i="26"/>
  <c r="D140" i="38"/>
  <c r="D140" i="26"/>
  <c r="D139" i="38"/>
  <c r="D139" i="26"/>
  <c r="D138" i="38"/>
  <c r="D138" i="26"/>
  <c r="D137" i="38"/>
  <c r="D137" i="26"/>
  <c r="D136" i="23"/>
  <c r="B136" i="23" s="1"/>
  <c r="E136" i="23" s="1"/>
  <c r="D136" i="38"/>
  <c r="D136" i="26"/>
  <c r="D135" i="38"/>
  <c r="D135" i="26"/>
  <c r="D134" i="38"/>
  <c r="D134" i="26"/>
  <c r="D133" i="38"/>
  <c r="D133" i="26"/>
  <c r="D132" i="38"/>
  <c r="D132" i="26"/>
  <c r="D131" i="23"/>
  <c r="C131" i="23" s="1"/>
  <c r="D131" i="38"/>
  <c r="D131" i="26"/>
  <c r="D130" i="38"/>
  <c r="D130" i="26"/>
  <c r="D129" i="38"/>
  <c r="D129" i="26"/>
  <c r="D128" i="38"/>
  <c r="D128" i="26"/>
  <c r="D127" i="38"/>
  <c r="D127" i="26"/>
  <c r="D126" i="38"/>
  <c r="D126" i="26"/>
  <c r="D125" i="38"/>
  <c r="D125" i="26"/>
  <c r="D124" i="38"/>
  <c r="D124" i="26"/>
  <c r="D123" i="38"/>
  <c r="D123" i="26"/>
  <c r="D122" i="38"/>
  <c r="D122" i="26"/>
  <c r="D121" i="38"/>
  <c r="D121" i="26"/>
  <c r="D120" i="38"/>
  <c r="D120" i="26"/>
  <c r="D119" i="38"/>
  <c r="D119" i="26"/>
  <c r="D118" i="38"/>
  <c r="D118" i="26"/>
  <c r="D117" i="38"/>
  <c r="D117" i="26"/>
  <c r="D116" i="38"/>
  <c r="D116" i="26"/>
  <c r="D115" i="38"/>
  <c r="D115" i="26"/>
  <c r="D114" i="38"/>
  <c r="D114" i="26"/>
  <c r="D113" i="38"/>
  <c r="D113" i="26"/>
  <c r="D112" i="38"/>
  <c r="D112" i="26"/>
  <c r="D111" i="38"/>
  <c r="D111" i="26"/>
  <c r="D110" i="38"/>
  <c r="D110" i="26"/>
  <c r="D109" i="38"/>
  <c r="D109" i="26"/>
  <c r="D108" i="38"/>
  <c r="D108" i="26"/>
  <c r="E3" i="26"/>
  <c r="F4" i="28" s="1"/>
  <c r="E3" i="21"/>
  <c r="E2" i="21"/>
  <c r="E2" i="38"/>
  <c r="D36" i="38"/>
  <c r="B45" i="26"/>
  <c r="B45" i="38"/>
  <c r="C44" i="26"/>
  <c r="C44" i="38"/>
  <c r="C35" i="21"/>
  <c r="C35" i="38"/>
  <c r="C50" i="38"/>
  <c r="C52" i="26"/>
  <c r="C52" i="38"/>
  <c r="B35" i="26"/>
  <c r="B35" i="38"/>
  <c r="C38" i="21"/>
  <c r="C38" i="38"/>
  <c r="B42" i="21"/>
  <c r="B42" i="38"/>
  <c r="C34" i="21"/>
  <c r="C34" i="38"/>
  <c r="C42" i="26"/>
  <c r="C42" i="38"/>
  <c r="C46" i="26"/>
  <c r="C46" i="38"/>
  <c r="D40" i="38"/>
  <c r="D41" i="38"/>
  <c r="C53" i="38"/>
  <c r="C51" i="38"/>
  <c r="D50" i="23"/>
  <c r="B50" i="23" s="1"/>
  <c r="D50" i="38"/>
  <c r="D47" i="38"/>
  <c r="D69" i="23"/>
  <c r="C69" i="23" s="1"/>
  <c r="D61" i="23"/>
  <c r="B61" i="23" s="1"/>
  <c r="D61" i="38"/>
  <c r="C58" i="26"/>
  <c r="C58" i="38"/>
  <c r="D60" i="38"/>
  <c r="C56" i="26"/>
  <c r="C56" i="38"/>
  <c r="D54" i="38"/>
  <c r="D70" i="23"/>
  <c r="C70" i="23" s="1"/>
  <c r="B54" i="26"/>
  <c r="B54" i="38"/>
  <c r="C54" i="26"/>
  <c r="C54" i="38"/>
  <c r="D65" i="23"/>
  <c r="C65" i="23" s="1"/>
  <c r="D55" i="23"/>
  <c r="C55" i="23" s="1"/>
  <c r="D55" i="38"/>
  <c r="B39" i="26"/>
  <c r="B39" i="38"/>
  <c r="B50" i="26"/>
  <c r="B50" i="38"/>
  <c r="B38" i="21"/>
  <c r="B38" i="38"/>
  <c r="C43" i="26"/>
  <c r="C43" i="38"/>
  <c r="C45" i="26"/>
  <c r="C45" i="38"/>
  <c r="C49" i="26"/>
  <c r="C49" i="38"/>
  <c r="B47" i="21"/>
  <c r="B47" i="38"/>
  <c r="C33" i="21"/>
  <c r="C33" i="38"/>
  <c r="C47" i="26"/>
  <c r="C47" i="38"/>
  <c r="B49" i="21"/>
  <c r="B49" i="38"/>
  <c r="B44" i="26"/>
  <c r="B44" i="38"/>
  <c r="B53" i="38"/>
  <c r="B40" i="21"/>
  <c r="B40" i="38"/>
  <c r="B46" i="26"/>
  <c r="B46" i="38"/>
  <c r="D39" i="23"/>
  <c r="C39" i="23" s="1"/>
  <c r="D39" i="38"/>
  <c r="D38" i="38"/>
  <c r="D37" i="26"/>
  <c r="D37" i="38"/>
  <c r="B41" i="26"/>
  <c r="B41" i="38"/>
  <c r="D44" i="38"/>
  <c r="C36" i="21"/>
  <c r="C36" i="38"/>
  <c r="D48" i="38"/>
  <c r="B57" i="26"/>
  <c r="B57" i="38"/>
  <c r="D56" i="38"/>
  <c r="C57" i="26"/>
  <c r="C57" i="38"/>
  <c r="C61" i="26"/>
  <c r="C61" i="38"/>
  <c r="B56" i="26"/>
  <c r="B56" i="38"/>
  <c r="C60" i="26"/>
  <c r="C60" i="38"/>
  <c r="B60" i="26"/>
  <c r="B60" i="38"/>
  <c r="D67" i="23"/>
  <c r="C67" i="23" s="1"/>
  <c r="D59" i="38"/>
  <c r="C59" i="26"/>
  <c r="C59" i="38"/>
  <c r="B55" i="26"/>
  <c r="B55" i="38"/>
  <c r="C55" i="26"/>
  <c r="C55" i="38"/>
  <c r="C46" i="21"/>
  <c r="C6" i="2"/>
  <c r="F6" i="2" s="1"/>
  <c r="E4" i="38" s="1"/>
  <c r="I277" i="2"/>
  <c r="D83" i="23"/>
  <c r="B83" i="23" s="1"/>
  <c r="E83" i="23" s="1"/>
  <c r="H83" i="23" s="1"/>
  <c r="D66" i="23"/>
  <c r="C66" i="23" s="1"/>
  <c r="D40" i="23"/>
  <c r="C40" i="23" s="1"/>
  <c r="C51" i="26"/>
  <c r="D79" i="23"/>
  <c r="C79" i="23" s="1"/>
  <c r="B147" i="23"/>
  <c r="E147" i="23" s="1"/>
  <c r="K147" i="23" s="1"/>
  <c r="D59" i="23"/>
  <c r="B59" i="23" s="1"/>
  <c r="D98" i="23"/>
  <c r="B98" i="23" s="1"/>
  <c r="E98" i="23" s="1"/>
  <c r="D68" i="23"/>
  <c r="B100" i="23"/>
  <c r="E100" i="23" s="1"/>
  <c r="G100" i="23" s="1"/>
  <c r="C44" i="21"/>
  <c r="B41" i="21"/>
  <c r="D47" i="26"/>
  <c r="D87" i="23"/>
  <c r="C87" i="23" s="1"/>
  <c r="C171" i="23"/>
  <c r="D299" i="23"/>
  <c r="D199" i="23"/>
  <c r="C199" i="23" s="1"/>
  <c r="D227" i="23"/>
  <c r="C227" i="23" s="1"/>
  <c r="D271" i="23"/>
  <c r="D287" i="23"/>
  <c r="C287" i="23" s="1"/>
  <c r="D111" i="23"/>
  <c r="D115" i="23"/>
  <c r="D135" i="23"/>
  <c r="C135" i="23" s="1"/>
  <c r="C153" i="23"/>
  <c r="C213" i="23"/>
  <c r="D175" i="23"/>
  <c r="C197" i="23"/>
  <c r="D219" i="23"/>
  <c r="C219" i="23" s="1"/>
  <c r="D123" i="23"/>
  <c r="C123" i="23" s="1"/>
  <c r="D151" i="23"/>
  <c r="B151" i="23" s="1"/>
  <c r="E151" i="23" s="1"/>
  <c r="D191" i="23"/>
  <c r="C191" i="23" s="1"/>
  <c r="D155" i="23"/>
  <c r="D255" i="23"/>
  <c r="C237" i="23"/>
  <c r="D159" i="23"/>
  <c r="C159" i="23" s="1"/>
  <c r="C218" i="23"/>
  <c r="B209" i="23"/>
  <c r="E209" i="23" s="1"/>
  <c r="G209" i="23" s="1"/>
  <c r="D106" i="23"/>
  <c r="C106" i="23" s="1"/>
  <c r="D38" i="26"/>
  <c r="B105" i="23"/>
  <c r="E105" i="23" s="1"/>
  <c r="J105" i="23" s="1"/>
  <c r="D200" i="23"/>
  <c r="C200" i="23" s="1"/>
  <c r="C2" i="2"/>
  <c r="D276" i="23"/>
  <c r="C276" i="23" s="1"/>
  <c r="D41" i="26"/>
  <c r="C139" i="23"/>
  <c r="B139" i="23"/>
  <c r="E139" i="23" s="1"/>
  <c r="C154" i="23"/>
  <c r="D95" i="23"/>
  <c r="D82" i="23"/>
  <c r="C82" i="23" s="1"/>
  <c r="D34" i="23"/>
  <c r="B34" i="23" s="1"/>
  <c r="D46" i="23"/>
  <c r="B52" i="26"/>
  <c r="D42" i="26"/>
  <c r="D53" i="23"/>
  <c r="C48" i="26"/>
  <c r="C48" i="21"/>
  <c r="B48" i="21"/>
  <c r="B48" i="26"/>
  <c r="D42" i="23"/>
  <c r="B38" i="26"/>
  <c r="C226" i="23"/>
  <c r="C49" i="21"/>
  <c r="D93" i="23"/>
  <c r="B93" i="23" s="1"/>
  <c r="C163" i="23"/>
  <c r="B163" i="23"/>
  <c r="E163" i="23" s="1"/>
  <c r="L163" i="23" s="1"/>
  <c r="C301" i="23"/>
  <c r="D295" i="23"/>
  <c r="D283" i="23"/>
  <c r="C285" i="23"/>
  <c r="D207" i="23"/>
  <c r="D179" i="23"/>
  <c r="D187" i="23"/>
  <c r="C185" i="23"/>
  <c r="C94" i="23"/>
  <c r="B301" i="23"/>
  <c r="E301" i="23" s="1"/>
  <c r="F301" i="23" s="1"/>
  <c r="A301" i="23" s="1"/>
  <c r="C286" i="23"/>
  <c r="B285" i="23"/>
  <c r="E285" i="23" s="1"/>
  <c r="C282" i="23"/>
  <c r="B241" i="23"/>
  <c r="E241" i="23" s="1"/>
  <c r="B237" i="23"/>
  <c r="E237" i="23" s="1"/>
  <c r="I237" i="23" s="1"/>
  <c r="B213" i="23"/>
  <c r="E213" i="23" s="1"/>
  <c r="K213" i="23" s="1"/>
  <c r="C206" i="23"/>
  <c r="B197" i="23"/>
  <c r="E197" i="23" s="1"/>
  <c r="L197" i="23" s="1"/>
  <c r="C194" i="23"/>
  <c r="B189" i="23"/>
  <c r="E189" i="23" s="1"/>
  <c r="C186" i="23"/>
  <c r="B185" i="23"/>
  <c r="E185" i="23" s="1"/>
  <c r="G185" i="23" s="1"/>
  <c r="C182" i="23"/>
  <c r="C150" i="23"/>
  <c r="B141" i="23"/>
  <c r="E141" i="23" s="1"/>
  <c r="C157" i="23"/>
  <c r="B157" i="23"/>
  <c r="E157" i="23" s="1"/>
  <c r="B33" i="26"/>
  <c r="B33" i="21"/>
  <c r="D52" i="26"/>
  <c r="D52" i="23"/>
  <c r="D43" i="26"/>
  <c r="D43" i="23"/>
  <c r="B43" i="26"/>
  <c r="B43" i="21"/>
  <c r="C40" i="21"/>
  <c r="C40" i="26"/>
  <c r="D33" i="23"/>
  <c r="C37" i="21"/>
  <c r="C37" i="26"/>
  <c r="C39" i="26"/>
  <c r="B37" i="21"/>
  <c r="B37" i="26"/>
  <c r="D49" i="23"/>
  <c r="B49" i="23" s="1"/>
  <c r="D49" i="26"/>
  <c r="B36" i="26"/>
  <c r="B36" i="21"/>
  <c r="D57" i="23"/>
  <c r="D96" i="23"/>
  <c r="B61" i="26"/>
  <c r="D63" i="23"/>
  <c r="D89" i="23"/>
  <c r="D99" i="23"/>
  <c r="B59" i="26"/>
  <c r="D64" i="23"/>
  <c r="F4" i="6"/>
  <c r="D300" i="23"/>
  <c r="D296" i="23"/>
  <c r="D292" i="23"/>
  <c r="D288" i="23"/>
  <c r="D284" i="23"/>
  <c r="D272" i="23"/>
  <c r="D264" i="23"/>
  <c r="D256" i="23"/>
  <c r="D248" i="23"/>
  <c r="D244" i="23"/>
  <c r="D240" i="23"/>
  <c r="D236" i="23"/>
  <c r="D232" i="23"/>
  <c r="D224" i="23"/>
  <c r="D220" i="23"/>
  <c r="D216" i="23"/>
  <c r="C43" i="21"/>
  <c r="D212" i="23"/>
  <c r="D208" i="23"/>
  <c r="C208" i="23" s="1"/>
  <c r="D196" i="23"/>
  <c r="D192" i="23"/>
  <c r="D188" i="23"/>
  <c r="D184" i="23"/>
  <c r="D180" i="23"/>
  <c r="D168" i="23"/>
  <c r="D164" i="23"/>
  <c r="D160" i="23"/>
  <c r="D156" i="23"/>
  <c r="D144" i="23"/>
  <c r="D140" i="23"/>
  <c r="C140" i="23" s="1"/>
  <c r="D128" i="23"/>
  <c r="B128" i="23" s="1"/>
  <c r="E128" i="23" s="1"/>
  <c r="D120" i="23"/>
  <c r="D116" i="23"/>
  <c r="D112" i="23"/>
  <c r="C112" i="23" s="1"/>
  <c r="D176" i="23"/>
  <c r="D124" i="23"/>
  <c r="D172" i="23"/>
  <c r="D148" i="23"/>
  <c r="C238" i="23"/>
  <c r="B40" i="26"/>
  <c r="B46" i="21"/>
  <c r="C126" i="23"/>
  <c r="D36" i="26"/>
  <c r="D36" i="23"/>
  <c r="D51" i="23"/>
  <c r="D51" i="26"/>
  <c r="D45" i="23"/>
  <c r="D45" i="26"/>
  <c r="C41" i="21"/>
  <c r="C41" i="26"/>
  <c r="B51" i="26"/>
  <c r="D40" i="26"/>
  <c r="B34" i="26"/>
  <c r="B34" i="21"/>
  <c r="B153" i="23"/>
  <c r="E153" i="23" s="1"/>
  <c r="K153" i="23" s="1"/>
  <c r="D41" i="23"/>
  <c r="D38" i="23"/>
  <c r="C38" i="23" s="1"/>
  <c r="D44" i="23"/>
  <c r="C38" i="26"/>
  <c r="D86" i="23"/>
  <c r="C45" i="21"/>
  <c r="C35" i="26"/>
  <c r="C53" i="26"/>
  <c r="D60" i="23"/>
  <c r="D50" i="26"/>
  <c r="D34" i="26"/>
  <c r="D35" i="26"/>
  <c r="D77" i="23"/>
  <c r="C42" i="21"/>
  <c r="D58" i="23"/>
  <c r="D90" i="23"/>
  <c r="D56" i="23"/>
  <c r="B56" i="23" s="1"/>
  <c r="D54" i="23"/>
  <c r="D62" i="23"/>
  <c r="B5" i="25"/>
  <c r="P32" i="2"/>
  <c r="F30" i="26" s="1"/>
  <c r="B42" i="26"/>
  <c r="B35" i="21"/>
  <c r="D35" i="23"/>
  <c r="B39" i="21"/>
  <c r="P33" i="2"/>
  <c r="F31" i="26" s="1"/>
  <c r="C33" i="26"/>
  <c r="D46" i="26"/>
  <c r="D72" i="23"/>
  <c r="C50" i="26"/>
  <c r="D152" i="23"/>
  <c r="D142" i="23"/>
  <c r="C34" i="26"/>
  <c r="C47" i="21"/>
  <c r="C39" i="21"/>
  <c r="D85" i="23"/>
  <c r="B44" i="21"/>
  <c r="D273" i="23"/>
  <c r="D214" i="23"/>
  <c r="D252" i="23"/>
  <c r="D250" i="23"/>
  <c r="D243" i="23"/>
  <c r="D102" i="23"/>
  <c r="D266" i="23"/>
  <c r="D298" i="23"/>
  <c r="D167" i="23"/>
  <c r="D143" i="23"/>
  <c r="D138" i="23"/>
  <c r="D53" i="26"/>
  <c r="D260" i="23"/>
  <c r="D127" i="23"/>
  <c r="D125" i="23"/>
  <c r="B58" i="26"/>
  <c r="B45" i="21"/>
  <c r="D101" i="23"/>
  <c r="D280" i="23"/>
  <c r="D204" i="23"/>
  <c r="D88" i="23"/>
  <c r="D294" i="23"/>
  <c r="D223" i="23"/>
  <c r="D108" i="23"/>
  <c r="D39" i="26"/>
  <c r="D44" i="26"/>
  <c r="D103" i="23"/>
  <c r="D59" i="26"/>
  <c r="D270" i="23"/>
  <c r="D246" i="23"/>
  <c r="D228" i="23"/>
  <c r="D132" i="23"/>
  <c r="D130" i="23"/>
  <c r="D114" i="23"/>
  <c r="D81" i="23"/>
  <c r="D33" i="26"/>
  <c r="D47" i="23"/>
  <c r="D57" i="26"/>
  <c r="D58" i="26"/>
  <c r="D278" i="23"/>
  <c r="D268" i="23"/>
  <c r="D202" i="23"/>
  <c r="D56" i="26"/>
  <c r="D61" i="26"/>
  <c r="D60" i="26"/>
  <c r="D91" i="23"/>
  <c r="D54" i="26"/>
  <c r="D92" i="23"/>
  <c r="D78" i="23"/>
  <c r="D55" i="26"/>
  <c r="D105" i="24" l="1"/>
  <c r="B105" i="24" s="1"/>
  <c r="E105" i="24" s="1"/>
  <c r="D100" i="24"/>
  <c r="E4" i="26"/>
  <c r="F5" i="28" s="1"/>
  <c r="B205" i="23"/>
  <c r="E205" i="23" s="1"/>
  <c r="G205" i="23" s="1"/>
  <c r="G150" i="23"/>
  <c r="K150" i="23"/>
  <c r="B234" i="23"/>
  <c r="E234" i="23" s="1"/>
  <c r="F234" i="23" s="1"/>
  <c r="A234" i="23" s="1"/>
  <c r="C71" i="23"/>
  <c r="C118" i="23"/>
  <c r="C106" i="24"/>
  <c r="K213" i="24"/>
  <c r="B242" i="24"/>
  <c r="E242" i="24" s="1"/>
  <c r="I242" i="24" s="1"/>
  <c r="L6" i="1"/>
  <c r="E6" i="1"/>
  <c r="G186" i="23"/>
  <c r="K254" i="23"/>
  <c r="J173" i="24"/>
  <c r="K182" i="23"/>
  <c r="C161" i="24"/>
  <c r="L213" i="24"/>
  <c r="K173" i="24"/>
  <c r="I254" i="23"/>
  <c r="C173" i="24"/>
  <c r="H173" i="24"/>
  <c r="C291" i="23"/>
  <c r="B145" i="23"/>
  <c r="E145" i="23" s="1"/>
  <c r="H145" i="23" s="1"/>
  <c r="L254" i="23"/>
  <c r="H182" i="23"/>
  <c r="B145" i="24"/>
  <c r="E145" i="24" s="1"/>
  <c r="I145" i="24" s="1"/>
  <c r="I173" i="24"/>
  <c r="C254" i="23"/>
  <c r="F186" i="23"/>
  <c r="A186" i="23" s="1"/>
  <c r="K186" i="23"/>
  <c r="A141" i="26"/>
  <c r="F150" i="23"/>
  <c r="A150" i="23" s="1"/>
  <c r="I150" i="23"/>
  <c r="J150" i="23"/>
  <c r="L150" i="23"/>
  <c r="H154" i="23"/>
  <c r="A197" i="26"/>
  <c r="G173" i="24"/>
  <c r="L173" i="24"/>
  <c r="B113" i="23"/>
  <c r="E113" i="23" s="1"/>
  <c r="G113" i="23" s="1"/>
  <c r="B260" i="24"/>
  <c r="E260" i="24" s="1"/>
  <c r="J260" i="24" s="1"/>
  <c r="I186" i="23"/>
  <c r="J154" i="23"/>
  <c r="C301" i="24"/>
  <c r="G254" i="23"/>
  <c r="F182" i="23"/>
  <c r="A182" i="23" s="1"/>
  <c r="J182" i="23"/>
  <c r="L186" i="23"/>
  <c r="B76" i="24"/>
  <c r="E76" i="24" s="1"/>
  <c r="L76" i="24" s="1"/>
  <c r="J186" i="23"/>
  <c r="C237" i="24"/>
  <c r="H254" i="23"/>
  <c r="J254" i="23"/>
  <c r="L182" i="23"/>
  <c r="I182" i="23"/>
  <c r="C177" i="23"/>
  <c r="A86" i="21"/>
  <c r="L158" i="23"/>
  <c r="H218" i="23"/>
  <c r="C266" i="24"/>
  <c r="H126" i="23"/>
  <c r="K218" i="23"/>
  <c r="A107" i="21"/>
  <c r="B97" i="23"/>
  <c r="B194" i="24"/>
  <c r="E194" i="24" s="1"/>
  <c r="K194" i="24" s="1"/>
  <c r="C125" i="24"/>
  <c r="A62" i="21"/>
  <c r="C222" i="23"/>
  <c r="C213" i="24"/>
  <c r="C186" i="24"/>
  <c r="B177" i="24"/>
  <c r="E177" i="24" s="1"/>
  <c r="J177" i="24" s="1"/>
  <c r="L238" i="23"/>
  <c r="B265" i="24"/>
  <c r="E265" i="24" s="1"/>
  <c r="G265" i="24" s="1"/>
  <c r="A62" i="26"/>
  <c r="I274" i="23"/>
  <c r="F69" i="21"/>
  <c r="B146" i="23"/>
  <c r="E146" i="23" s="1"/>
  <c r="J146" i="23" s="1"/>
  <c r="B181" i="23"/>
  <c r="E181" i="23" s="1"/>
  <c r="K181" i="23" s="1"/>
  <c r="J119" i="24"/>
  <c r="J213" i="24"/>
  <c r="F213" i="24"/>
  <c r="A213" i="24" s="1"/>
  <c r="C265" i="23"/>
  <c r="C178" i="23"/>
  <c r="C201" i="23"/>
  <c r="B233" i="23"/>
  <c r="E233" i="23" s="1"/>
  <c r="F233" i="23" s="1"/>
  <c r="A233" i="23" s="1"/>
  <c r="H213" i="24"/>
  <c r="I213" i="24"/>
  <c r="L178" i="23"/>
  <c r="C286" i="24"/>
  <c r="K203" i="23"/>
  <c r="A114" i="21"/>
  <c r="F77" i="21"/>
  <c r="A153" i="26"/>
  <c r="A189" i="26"/>
  <c r="H238" i="23"/>
  <c r="C242" i="23"/>
  <c r="I218" i="23"/>
  <c r="H242" i="23"/>
  <c r="F59" i="21"/>
  <c r="B293" i="23"/>
  <c r="E293" i="23" s="1"/>
  <c r="H293" i="23" s="1"/>
  <c r="G154" i="23"/>
  <c r="J258" i="23"/>
  <c r="L153" i="24"/>
  <c r="K238" i="23"/>
  <c r="I238" i="23"/>
  <c r="F43" i="21"/>
  <c r="C138" i="24"/>
  <c r="H194" i="23"/>
  <c r="C114" i="24"/>
  <c r="C109" i="23"/>
  <c r="G217" i="24"/>
  <c r="I242" i="23"/>
  <c r="J171" i="23"/>
  <c r="A190" i="26"/>
  <c r="B174" i="23"/>
  <c r="E174" i="23" s="1"/>
  <c r="H174" i="23" s="1"/>
  <c r="I126" i="23"/>
  <c r="G126" i="23"/>
  <c r="B227" i="24"/>
  <c r="E227" i="24" s="1"/>
  <c r="H227" i="24" s="1"/>
  <c r="F62" i="21"/>
  <c r="B131" i="23"/>
  <c r="E131" i="23" s="1"/>
  <c r="H131" i="23" s="1"/>
  <c r="I194" i="23"/>
  <c r="L194" i="23"/>
  <c r="B79" i="24"/>
  <c r="E79" i="24" s="1"/>
  <c r="I79" i="24" s="1"/>
  <c r="B251" i="23"/>
  <c r="E251" i="23" s="1"/>
  <c r="F251" i="23" s="1"/>
  <c r="A251" i="23" s="1"/>
  <c r="B173" i="23"/>
  <c r="E173" i="23" s="1"/>
  <c r="F173" i="23" s="1"/>
  <c r="A173" i="23" s="1"/>
  <c r="L207" i="24"/>
  <c r="H197" i="24"/>
  <c r="K126" i="23"/>
  <c r="K242" i="23"/>
  <c r="H117" i="24"/>
  <c r="B239" i="23"/>
  <c r="E239" i="23" s="1"/>
  <c r="L239" i="23" s="1"/>
  <c r="G171" i="23"/>
  <c r="J238" i="23"/>
  <c r="F238" i="23"/>
  <c r="A238" i="23" s="1"/>
  <c r="A198" i="26"/>
  <c r="C205" i="24"/>
  <c r="B297" i="24"/>
  <c r="E297" i="24" s="1"/>
  <c r="K297" i="24" s="1"/>
  <c r="A110" i="26"/>
  <c r="F194" i="23"/>
  <c r="A194" i="23" s="1"/>
  <c r="B263" i="23"/>
  <c r="E263" i="23" s="1"/>
  <c r="H263" i="23" s="1"/>
  <c r="B257" i="23"/>
  <c r="E257" i="23" s="1"/>
  <c r="H257" i="23" s="1"/>
  <c r="B261" i="24"/>
  <c r="E261" i="24" s="1"/>
  <c r="K261" i="24" s="1"/>
  <c r="A41" i="26"/>
  <c r="B210" i="24"/>
  <c r="E210" i="24" s="1"/>
  <c r="J210" i="24" s="1"/>
  <c r="F49" i="21"/>
  <c r="B277" i="23"/>
  <c r="E277" i="23" s="1"/>
  <c r="L277" i="23" s="1"/>
  <c r="B219" i="24"/>
  <c r="E219" i="24" s="1"/>
  <c r="H219" i="24" s="1"/>
  <c r="B261" i="23"/>
  <c r="E261" i="23" s="1"/>
  <c r="I261" i="23" s="1"/>
  <c r="B218" i="24"/>
  <c r="E218" i="24" s="1"/>
  <c r="I218" i="24" s="1"/>
  <c r="G242" i="23"/>
  <c r="J126" i="23"/>
  <c r="L126" i="23"/>
  <c r="B287" i="24"/>
  <c r="E287" i="24" s="1"/>
  <c r="J287" i="24" s="1"/>
  <c r="K171" i="23"/>
  <c r="C202" i="24"/>
  <c r="A47" i="21"/>
  <c r="C207" i="24"/>
  <c r="K194" i="23"/>
  <c r="L237" i="23"/>
  <c r="H221" i="24"/>
  <c r="C162" i="23"/>
  <c r="B129" i="23"/>
  <c r="E129" i="23" s="1"/>
  <c r="F129" i="23" s="1"/>
  <c r="A129" i="23" s="1"/>
  <c r="B73" i="23"/>
  <c r="J142" i="24"/>
  <c r="K142" i="24"/>
  <c r="B282" i="24"/>
  <c r="E282" i="24" s="1"/>
  <c r="F282" i="24" s="1"/>
  <c r="A282" i="24" s="1"/>
  <c r="K153" i="24"/>
  <c r="F217" i="24"/>
  <c r="A217" i="24" s="1"/>
  <c r="I286" i="23"/>
  <c r="I241" i="24"/>
  <c r="G241" i="24"/>
  <c r="K158" i="23"/>
  <c r="B253" i="24"/>
  <c r="E253" i="24" s="1"/>
  <c r="H253" i="24" s="1"/>
  <c r="F171" i="23"/>
  <c r="A171" i="23" s="1"/>
  <c r="H171" i="23"/>
  <c r="F218" i="23"/>
  <c r="A218" i="23" s="1"/>
  <c r="J218" i="23"/>
  <c r="J242" i="23"/>
  <c r="B225" i="24"/>
  <c r="E225" i="24" s="1"/>
  <c r="L225" i="24" s="1"/>
  <c r="F70" i="21"/>
  <c r="F78" i="21"/>
  <c r="A182" i="26"/>
  <c r="C197" i="24"/>
  <c r="A105" i="26"/>
  <c r="J194" i="23"/>
  <c r="K109" i="23"/>
  <c r="K154" i="23"/>
  <c r="I154" i="23"/>
  <c r="J117" i="24"/>
  <c r="L154" i="23"/>
  <c r="G158" i="23"/>
  <c r="I171" i="23"/>
  <c r="C217" i="24"/>
  <c r="G218" i="23"/>
  <c r="L242" i="23"/>
  <c r="A91" i="21"/>
  <c r="A100" i="26"/>
  <c r="A169" i="26"/>
  <c r="B34" i="24"/>
  <c r="F14" i="21"/>
  <c r="C247" i="23"/>
  <c r="C157" i="24"/>
  <c r="A179" i="26"/>
  <c r="A163" i="26"/>
  <c r="K190" i="23"/>
  <c r="F206" i="23"/>
  <c r="A206" i="23" s="1"/>
  <c r="C208" i="24"/>
  <c r="B169" i="23"/>
  <c r="E169" i="23" s="1"/>
  <c r="I169" i="23" s="1"/>
  <c r="C190" i="23"/>
  <c r="C119" i="24"/>
  <c r="C234" i="24"/>
  <c r="C105" i="24"/>
  <c r="B198" i="24"/>
  <c r="E198" i="24" s="1"/>
  <c r="H198" i="24" s="1"/>
  <c r="B109" i="24"/>
  <c r="E109" i="24" s="1"/>
  <c r="H109" i="24" s="1"/>
  <c r="A94" i="26"/>
  <c r="A147" i="26"/>
  <c r="A199" i="26"/>
  <c r="A107" i="26"/>
  <c r="F75" i="21"/>
  <c r="A137" i="26"/>
  <c r="A119" i="21"/>
  <c r="B216" i="24"/>
  <c r="E216" i="24" s="1"/>
  <c r="G216" i="24" s="1"/>
  <c r="C113" i="24"/>
  <c r="B190" i="24"/>
  <c r="E190" i="24" s="1"/>
  <c r="I190" i="24" s="1"/>
  <c r="H190" i="23"/>
  <c r="J206" i="23"/>
  <c r="B65" i="23"/>
  <c r="B281" i="23"/>
  <c r="E281" i="23" s="1"/>
  <c r="I281" i="23" s="1"/>
  <c r="H119" i="24"/>
  <c r="L113" i="24"/>
  <c r="B150" i="24"/>
  <c r="E150" i="24" s="1"/>
  <c r="G150" i="24" s="1"/>
  <c r="A100" i="21"/>
  <c r="F34" i="21"/>
  <c r="A195" i="26"/>
  <c r="F53" i="21"/>
  <c r="A119" i="26"/>
  <c r="J172" i="24"/>
  <c r="F172" i="24"/>
  <c r="A172" i="24" s="1"/>
  <c r="J115" i="24"/>
  <c r="L115" i="24"/>
  <c r="B259" i="23"/>
  <c r="E259" i="23" s="1"/>
  <c r="K259" i="23" s="1"/>
  <c r="B165" i="24"/>
  <c r="E165" i="24" s="1"/>
  <c r="J165" i="24" s="1"/>
  <c r="C104" i="24"/>
  <c r="F15" i="21"/>
  <c r="C231" i="24"/>
  <c r="B37" i="24"/>
  <c r="E37" i="24" s="1"/>
  <c r="G37" i="24" s="1"/>
  <c r="C297" i="23"/>
  <c r="B255" i="24"/>
  <c r="E255" i="24" s="1"/>
  <c r="J255" i="24" s="1"/>
  <c r="B165" i="23"/>
  <c r="E165" i="23" s="1"/>
  <c r="H165" i="23" s="1"/>
  <c r="G138" i="24"/>
  <c r="K119" i="24"/>
  <c r="C161" i="23"/>
  <c r="B130" i="24"/>
  <c r="E130" i="24" s="1"/>
  <c r="J130" i="24" s="1"/>
  <c r="I258" i="23"/>
  <c r="C115" i="24"/>
  <c r="B80" i="24"/>
  <c r="E80" i="24" s="1"/>
  <c r="I80" i="24" s="1"/>
  <c r="H153" i="24"/>
  <c r="C203" i="23"/>
  <c r="B274" i="24"/>
  <c r="E274" i="24" s="1"/>
  <c r="L274" i="24" s="1"/>
  <c r="J113" i="24"/>
  <c r="C143" i="24"/>
  <c r="L203" i="23"/>
  <c r="I203" i="23"/>
  <c r="B281" i="24"/>
  <c r="E281" i="24" s="1"/>
  <c r="L281" i="24" s="1"/>
  <c r="B84" i="24"/>
  <c r="E84" i="24" s="1"/>
  <c r="J84" i="24" s="1"/>
  <c r="H125" i="24"/>
  <c r="A118" i="21"/>
  <c r="F55" i="21"/>
  <c r="A91" i="26"/>
  <c r="B102" i="24"/>
  <c r="E102" i="24" s="1"/>
  <c r="J102" i="24" s="1"/>
  <c r="F63" i="21"/>
  <c r="A135" i="26"/>
  <c r="F71" i="21"/>
  <c r="F58" i="21"/>
  <c r="F7" i="21"/>
  <c r="C153" i="24"/>
  <c r="J125" i="24"/>
  <c r="I119" i="24"/>
  <c r="I157" i="24"/>
  <c r="C185" i="24"/>
  <c r="H258" i="23"/>
  <c r="L119" i="24"/>
  <c r="I113" i="24"/>
  <c r="C158" i="24"/>
  <c r="G203" i="23"/>
  <c r="K157" i="24"/>
  <c r="C226" i="24"/>
  <c r="B290" i="24"/>
  <c r="E290" i="24" s="1"/>
  <c r="H290" i="24" s="1"/>
  <c r="B117" i="23"/>
  <c r="E117" i="23" s="1"/>
  <c r="K117" i="23" s="1"/>
  <c r="B149" i="23"/>
  <c r="E149" i="23" s="1"/>
  <c r="H149" i="23" s="1"/>
  <c r="B229" i="23"/>
  <c r="E229" i="23" s="1"/>
  <c r="H229" i="23" s="1"/>
  <c r="C258" i="23"/>
  <c r="B74" i="23"/>
  <c r="G119" i="24"/>
  <c r="C122" i="24"/>
  <c r="B110" i="24"/>
  <c r="E110" i="24" s="1"/>
  <c r="H110" i="24" s="1"/>
  <c r="L258" i="23"/>
  <c r="K226" i="23"/>
  <c r="F153" i="24"/>
  <c r="A153" i="24" s="1"/>
  <c r="J153" i="24"/>
  <c r="K113" i="24"/>
  <c r="H113" i="24"/>
  <c r="C141" i="24"/>
  <c r="B233" i="24"/>
  <c r="E233" i="24" s="1"/>
  <c r="H233" i="24" s="1"/>
  <c r="G113" i="24"/>
  <c r="G153" i="24"/>
  <c r="F203" i="23"/>
  <c r="A203" i="23" s="1"/>
  <c r="B257" i="24"/>
  <c r="E257" i="24" s="1"/>
  <c r="H257" i="24" s="1"/>
  <c r="H203" i="23"/>
  <c r="B275" i="23"/>
  <c r="E275" i="23" s="1"/>
  <c r="J275" i="23" s="1"/>
  <c r="B97" i="24"/>
  <c r="E97" i="24" s="1"/>
  <c r="K97" i="24" s="1"/>
  <c r="A118" i="26"/>
  <c r="F21" i="21"/>
  <c r="A94" i="21"/>
  <c r="A183" i="26"/>
  <c r="F79" i="21"/>
  <c r="A191" i="26"/>
  <c r="F17" i="21"/>
  <c r="A127" i="26"/>
  <c r="F23" i="21"/>
  <c r="I226" i="24"/>
  <c r="K226" i="24"/>
  <c r="F226" i="24"/>
  <c r="A226" i="24" s="1"/>
  <c r="B75" i="23"/>
  <c r="C75" i="23"/>
  <c r="H143" i="24"/>
  <c r="F143" i="24"/>
  <c r="A143" i="24" s="1"/>
  <c r="I143" i="24"/>
  <c r="G143" i="24"/>
  <c r="J143" i="24"/>
  <c r="L143" i="24"/>
  <c r="H122" i="24"/>
  <c r="L122" i="24"/>
  <c r="A55" i="38"/>
  <c r="A55" i="21"/>
  <c r="A55" i="26"/>
  <c r="B119" i="23"/>
  <c r="E119" i="23" s="1"/>
  <c r="G119" i="23" s="1"/>
  <c r="B277" i="24"/>
  <c r="E277" i="24" s="1"/>
  <c r="F277" i="24" s="1"/>
  <c r="A277" i="24" s="1"/>
  <c r="B87" i="23"/>
  <c r="H207" i="24"/>
  <c r="A175" i="26"/>
  <c r="C37" i="23"/>
  <c r="B37" i="23"/>
  <c r="C221" i="23"/>
  <c r="B221" i="23"/>
  <c r="E221" i="23" s="1"/>
  <c r="L221" i="23" s="1"/>
  <c r="I107" i="24"/>
  <c r="K107" i="24"/>
  <c r="A111" i="38"/>
  <c r="A111" i="21"/>
  <c r="A171" i="38"/>
  <c r="A171" i="26"/>
  <c r="B198" i="23"/>
  <c r="E198" i="23" s="1"/>
  <c r="L198" i="23" s="1"/>
  <c r="C198" i="23"/>
  <c r="B214" i="24"/>
  <c r="E214" i="24" s="1"/>
  <c r="F214" i="24" s="1"/>
  <c r="A214" i="24" s="1"/>
  <c r="C214" i="24"/>
  <c r="H105" i="24"/>
  <c r="K105" i="24"/>
  <c r="C133" i="24"/>
  <c r="B133" i="24"/>
  <c r="E133" i="24" s="1"/>
  <c r="L133" i="24" s="1"/>
  <c r="A201" i="38"/>
  <c r="F81" i="21"/>
  <c r="A201" i="26"/>
  <c r="C291" i="24"/>
  <c r="B291" i="24"/>
  <c r="E291" i="24" s="1"/>
  <c r="G291" i="24" s="1"/>
  <c r="I190" i="23"/>
  <c r="B290" i="23"/>
  <c r="E290" i="23" s="1"/>
  <c r="I290" i="23" s="1"/>
  <c r="C191" i="24"/>
  <c r="C239" i="24"/>
  <c r="B95" i="23"/>
  <c r="C95" i="23"/>
  <c r="C107" i="23"/>
  <c r="B183" i="24"/>
  <c r="E183" i="24" s="1"/>
  <c r="K183" i="24" s="1"/>
  <c r="B243" i="24"/>
  <c r="E243" i="24" s="1"/>
  <c r="I243" i="24" s="1"/>
  <c r="B211" i="23"/>
  <c r="E211" i="23" s="1"/>
  <c r="F211" i="23" s="1"/>
  <c r="A211" i="23" s="1"/>
  <c r="B80" i="23"/>
  <c r="C80" i="23"/>
  <c r="A154" i="26"/>
  <c r="C285" i="24"/>
  <c r="B210" i="23"/>
  <c r="E210" i="23" s="1"/>
  <c r="I210" i="23" s="1"/>
  <c r="C210" i="23"/>
  <c r="B230" i="23"/>
  <c r="E230" i="23" s="1"/>
  <c r="C133" i="23"/>
  <c r="B133" i="23"/>
  <c r="E133" i="23" s="1"/>
  <c r="F133" i="23" s="1"/>
  <c r="A133" i="23" s="1"/>
  <c r="A157" i="38"/>
  <c r="F37" i="21"/>
  <c r="A165" i="38"/>
  <c r="A165" i="26"/>
  <c r="A193" i="38"/>
  <c r="F73" i="21"/>
  <c r="A193" i="26"/>
  <c r="J197" i="24"/>
  <c r="L197" i="24"/>
  <c r="I197" i="24"/>
  <c r="F197" i="24"/>
  <c r="A197" i="24" s="1"/>
  <c r="K197" i="24"/>
  <c r="K217" i="24"/>
  <c r="J217" i="24"/>
  <c r="I217" i="24"/>
  <c r="L217" i="24"/>
  <c r="B229" i="24"/>
  <c r="E229" i="24" s="1"/>
  <c r="C229" i="24"/>
  <c r="C249" i="24"/>
  <c r="B249" i="24"/>
  <c r="E249" i="24" s="1"/>
  <c r="F249" i="24" s="1"/>
  <c r="A249" i="24" s="1"/>
  <c r="B126" i="24"/>
  <c r="E126" i="24" s="1"/>
  <c r="F126" i="24" s="1"/>
  <c r="A126" i="24" s="1"/>
  <c r="C126" i="24"/>
  <c r="C134" i="24"/>
  <c r="B134" i="24"/>
  <c r="E134" i="24" s="1"/>
  <c r="J134" i="24" s="1"/>
  <c r="A142" i="38"/>
  <c r="F22" i="21"/>
  <c r="C154" i="24"/>
  <c r="B154" i="24"/>
  <c r="E154" i="24" s="1"/>
  <c r="L154" i="24" s="1"/>
  <c r="A170" i="38"/>
  <c r="F50" i="21"/>
  <c r="C174" i="24"/>
  <c r="B174" i="24"/>
  <c r="E174" i="24" s="1"/>
  <c r="I174" i="24" s="1"/>
  <c r="K178" i="23"/>
  <c r="F178" i="23"/>
  <c r="A178" i="23" s="1"/>
  <c r="A129" i="38"/>
  <c r="A129" i="26"/>
  <c r="B44" i="24"/>
  <c r="E44" i="24" s="1"/>
  <c r="K44" i="24" s="1"/>
  <c r="C44" i="24"/>
  <c r="B283" i="24"/>
  <c r="E283" i="24" s="1"/>
  <c r="J283" i="24" s="1"/>
  <c r="C283" i="24"/>
  <c r="A33" i="38"/>
  <c r="A33" i="26"/>
  <c r="K206" i="23"/>
  <c r="L206" i="23"/>
  <c r="I206" i="23"/>
  <c r="G206" i="23"/>
  <c r="B225" i="23"/>
  <c r="E225" i="23" s="1"/>
  <c r="L225" i="23" s="1"/>
  <c r="C225" i="23"/>
  <c r="C127" i="24"/>
  <c r="B127" i="24"/>
  <c r="E127" i="24" s="1"/>
  <c r="K127" i="24" s="1"/>
  <c r="C267" i="23"/>
  <c r="B267" i="23"/>
  <c r="E267" i="23" s="1"/>
  <c r="J267" i="23" s="1"/>
  <c r="B298" i="24"/>
  <c r="E298" i="24" s="1"/>
  <c r="J298" i="24" s="1"/>
  <c r="C298" i="24"/>
  <c r="C270" i="24"/>
  <c r="B270" i="24"/>
  <c r="E270" i="24" s="1"/>
  <c r="L270" i="24" s="1"/>
  <c r="A37" i="38"/>
  <c r="A37" i="21"/>
  <c r="K207" i="24"/>
  <c r="I92" i="24"/>
  <c r="J92" i="24"/>
  <c r="J190" i="23"/>
  <c r="F190" i="23"/>
  <c r="A190" i="23" s="1"/>
  <c r="C163" i="24"/>
  <c r="B163" i="24"/>
  <c r="E163" i="24" s="1"/>
  <c r="J163" i="24" s="1"/>
  <c r="J138" i="24"/>
  <c r="L138" i="24"/>
  <c r="K138" i="24"/>
  <c r="I138" i="24"/>
  <c r="F138" i="24"/>
  <c r="A138" i="24" s="1"/>
  <c r="B166" i="24"/>
  <c r="E166" i="24" s="1"/>
  <c r="I166" i="24" s="1"/>
  <c r="C166" i="24"/>
  <c r="B178" i="24"/>
  <c r="E178" i="24" s="1"/>
  <c r="G178" i="24" s="1"/>
  <c r="C178" i="24"/>
  <c r="A194" i="38"/>
  <c r="A194" i="26"/>
  <c r="C206" i="24"/>
  <c r="B206" i="24"/>
  <c r="E206" i="24" s="1"/>
  <c r="I206" i="24" s="1"/>
  <c r="L226" i="23"/>
  <c r="G226" i="23"/>
  <c r="F226" i="23"/>
  <c r="A226" i="23" s="1"/>
  <c r="J226" i="23"/>
  <c r="G115" i="24"/>
  <c r="L190" i="23"/>
  <c r="B253" i="23"/>
  <c r="E253" i="23" s="1"/>
  <c r="I253" i="23" s="1"/>
  <c r="K143" i="24"/>
  <c r="B146" i="24"/>
  <c r="E146" i="24" s="1"/>
  <c r="G146" i="24" s="1"/>
  <c r="H226" i="23"/>
  <c r="A126" i="26"/>
  <c r="G122" i="23"/>
  <c r="H122" i="23"/>
  <c r="K122" i="23"/>
  <c r="C169" i="24"/>
  <c r="I162" i="23"/>
  <c r="F162" i="23"/>
  <c r="A162" i="23" s="1"/>
  <c r="C223" i="24"/>
  <c r="B223" i="24"/>
  <c r="E223" i="24" s="1"/>
  <c r="K223" i="24" s="1"/>
  <c r="B235" i="23"/>
  <c r="E235" i="23" s="1"/>
  <c r="L235" i="23" s="1"/>
  <c r="C235" i="23"/>
  <c r="G125" i="24"/>
  <c r="L125" i="24"/>
  <c r="G157" i="24"/>
  <c r="H157" i="24"/>
  <c r="J157" i="24"/>
  <c r="L157" i="24"/>
  <c r="A181" i="38"/>
  <c r="F61" i="21"/>
  <c r="C241" i="24"/>
  <c r="A122" i="38"/>
  <c r="A122" i="26"/>
  <c r="L202" i="24"/>
  <c r="F202" i="24"/>
  <c r="A202" i="24" s="1"/>
  <c r="C289" i="23"/>
  <c r="B289" i="23"/>
  <c r="E289" i="23" s="1"/>
  <c r="L289" i="23" s="1"/>
  <c r="A117" i="38"/>
  <c r="A117" i="26"/>
  <c r="B129" i="24"/>
  <c r="E129" i="24" s="1"/>
  <c r="G129" i="24" s="1"/>
  <c r="C129" i="24"/>
  <c r="K121" i="24"/>
  <c r="J121" i="24"/>
  <c r="H121" i="24"/>
  <c r="G121" i="24"/>
  <c r="L121" i="24"/>
  <c r="F121" i="24"/>
  <c r="A121" i="24" s="1"/>
  <c r="I121" i="24"/>
  <c r="K286" i="24"/>
  <c r="G286" i="24"/>
  <c r="H286" i="24"/>
  <c r="F286" i="24"/>
  <c r="A286" i="24" s="1"/>
  <c r="I286" i="24"/>
  <c r="L286" i="24"/>
  <c r="J286" i="24"/>
  <c r="K55" i="24"/>
  <c r="G55" i="24"/>
  <c r="J55" i="24"/>
  <c r="H55" i="24"/>
  <c r="L55" i="24"/>
  <c r="F55" i="24"/>
  <c r="A55" i="24" s="1"/>
  <c r="I55" i="24"/>
  <c r="I237" i="24"/>
  <c r="G237" i="24"/>
  <c r="L237" i="24"/>
  <c r="F237" i="24"/>
  <c r="A237" i="24" s="1"/>
  <c r="H237" i="24"/>
  <c r="J237" i="24"/>
  <c r="K237" i="24"/>
  <c r="J291" i="23"/>
  <c r="I291" i="23"/>
  <c r="H291" i="23"/>
  <c r="G291" i="23"/>
  <c r="L291" i="23"/>
  <c r="F291" i="23"/>
  <c r="A291" i="23" s="1"/>
  <c r="K291" i="23"/>
  <c r="H118" i="23"/>
  <c r="K118" i="23"/>
  <c r="I118" i="23"/>
  <c r="J118" i="23"/>
  <c r="F262" i="23"/>
  <c r="A262" i="23" s="1"/>
  <c r="J262" i="23"/>
  <c r="G262" i="23"/>
  <c r="K262" i="23"/>
  <c r="H262" i="23"/>
  <c r="L262" i="23"/>
  <c r="I262" i="23"/>
  <c r="L301" i="24"/>
  <c r="J301" i="24"/>
  <c r="H301" i="24"/>
  <c r="K301" i="24"/>
  <c r="F301" i="24"/>
  <c r="A301" i="24" s="1"/>
  <c r="G301" i="24"/>
  <c r="I301" i="24"/>
  <c r="K278" i="24"/>
  <c r="L278" i="24"/>
  <c r="G278" i="24"/>
  <c r="J141" i="24"/>
  <c r="K141" i="24"/>
  <c r="L141" i="24"/>
  <c r="I141" i="24"/>
  <c r="F141" i="24"/>
  <c r="A141" i="24" s="1"/>
  <c r="G141" i="24"/>
  <c r="H141" i="24"/>
  <c r="F201" i="24"/>
  <c r="A201" i="24" s="1"/>
  <c r="K201" i="24"/>
  <c r="F234" i="24"/>
  <c r="A234" i="24" s="1"/>
  <c r="G234" i="24"/>
  <c r="G104" i="24"/>
  <c r="J104" i="24"/>
  <c r="L104" i="24"/>
  <c r="F104" i="24"/>
  <c r="A104" i="24" s="1"/>
  <c r="H104" i="24"/>
  <c r="I104" i="24"/>
  <c r="K104" i="24"/>
  <c r="G161" i="24"/>
  <c r="L161" i="24"/>
  <c r="H161" i="24"/>
  <c r="J161" i="24"/>
  <c r="K161" i="24"/>
  <c r="I161" i="24"/>
  <c r="F161" i="24"/>
  <c r="A161" i="24" s="1"/>
  <c r="G158" i="24"/>
  <c r="H158" i="24"/>
  <c r="J158" i="24"/>
  <c r="I158" i="24"/>
  <c r="K158" i="24"/>
  <c r="F158" i="24"/>
  <c r="A158" i="24" s="1"/>
  <c r="L158" i="24"/>
  <c r="F115" i="24"/>
  <c r="A115" i="24" s="1"/>
  <c r="I115" i="24"/>
  <c r="C170" i="23"/>
  <c r="C193" i="23"/>
  <c r="C134" i="23"/>
  <c r="B110" i="23"/>
  <c r="E110" i="23" s="1"/>
  <c r="H110" i="23" s="1"/>
  <c r="C98" i="23"/>
  <c r="F222" i="23"/>
  <c r="A222" i="23" s="1"/>
  <c r="G222" i="23"/>
  <c r="B131" i="24"/>
  <c r="E131" i="24" s="1"/>
  <c r="F131" i="24" s="1"/>
  <c r="A131" i="24" s="1"/>
  <c r="B279" i="23"/>
  <c r="E279" i="23" s="1"/>
  <c r="L279" i="23" s="1"/>
  <c r="L142" i="24"/>
  <c r="B238" i="24"/>
  <c r="E238" i="24" s="1"/>
  <c r="F238" i="24" s="1"/>
  <c r="A238" i="24" s="1"/>
  <c r="G202" i="24"/>
  <c r="I105" i="24"/>
  <c r="F105" i="24"/>
  <c r="A105" i="24" s="1"/>
  <c r="B294" i="24"/>
  <c r="E294" i="24" s="1"/>
  <c r="H294" i="24" s="1"/>
  <c r="C137" i="23"/>
  <c r="B147" i="24"/>
  <c r="E147" i="24" s="1"/>
  <c r="J147" i="24" s="1"/>
  <c r="L105" i="24"/>
  <c r="H202" i="24"/>
  <c r="K122" i="24"/>
  <c r="F122" i="24"/>
  <c r="A122" i="24" s="1"/>
  <c r="A44" i="26"/>
  <c r="F19" i="21"/>
  <c r="A150" i="26"/>
  <c r="A145" i="26"/>
  <c r="A113" i="26"/>
  <c r="F42" i="21"/>
  <c r="G167" i="24"/>
  <c r="H115" i="24"/>
  <c r="B159" i="23"/>
  <c r="E159" i="23" s="1"/>
  <c r="J159" i="23" s="1"/>
  <c r="C136" i="23"/>
  <c r="C183" i="23"/>
  <c r="B40" i="23"/>
  <c r="B217" i="23"/>
  <c r="E217" i="23" s="1"/>
  <c r="G217" i="23" s="1"/>
  <c r="C262" i="23"/>
  <c r="G142" i="24"/>
  <c r="F142" i="24"/>
  <c r="A142" i="24" s="1"/>
  <c r="I142" i="24"/>
  <c r="I117" i="24"/>
  <c r="G117" i="24"/>
  <c r="H286" i="23"/>
  <c r="C117" i="24"/>
  <c r="G162" i="23"/>
  <c r="I202" i="24"/>
  <c r="L226" i="24"/>
  <c r="J105" i="24"/>
  <c r="C55" i="24"/>
  <c r="K117" i="24"/>
  <c r="G226" i="24"/>
  <c r="K202" i="24"/>
  <c r="J202" i="24"/>
  <c r="B139" i="24"/>
  <c r="E139" i="24" s="1"/>
  <c r="I139" i="24" s="1"/>
  <c r="J122" i="24"/>
  <c r="C121" i="24"/>
  <c r="C48" i="23"/>
  <c r="A139" i="26"/>
  <c r="A114" i="26"/>
  <c r="F74" i="21"/>
  <c r="F51" i="21"/>
  <c r="F33" i="21"/>
  <c r="F27" i="21"/>
  <c r="A162" i="26"/>
  <c r="A138" i="26"/>
  <c r="A174" i="26"/>
  <c r="F6" i="21"/>
  <c r="A158" i="26"/>
  <c r="A177" i="26"/>
  <c r="A149" i="26"/>
  <c r="A143" i="26"/>
  <c r="I125" i="24"/>
  <c r="C121" i="23"/>
  <c r="F125" i="24"/>
  <c r="A125" i="24" s="1"/>
  <c r="C215" i="23"/>
  <c r="B215" i="23"/>
  <c r="E215" i="23" s="1"/>
  <c r="K115" i="24"/>
  <c r="I163" i="23"/>
  <c r="B249" i="23"/>
  <c r="E249" i="23" s="1"/>
  <c r="I249" i="23" s="1"/>
  <c r="F92" i="24"/>
  <c r="A92" i="24" s="1"/>
  <c r="G111" i="24"/>
  <c r="K92" i="24"/>
  <c r="L117" i="24"/>
  <c r="J286" i="23"/>
  <c r="C142" i="24"/>
  <c r="G105" i="24"/>
  <c r="J226" i="24"/>
  <c r="H226" i="24"/>
  <c r="I122" i="24"/>
  <c r="G122" i="24"/>
  <c r="F30" i="21"/>
  <c r="F25" i="21"/>
  <c r="A86" i="26"/>
  <c r="A113" i="21"/>
  <c r="A178" i="26"/>
  <c r="A111" i="26"/>
  <c r="A173" i="26"/>
  <c r="A130" i="26"/>
  <c r="A104" i="21"/>
  <c r="I207" i="24"/>
  <c r="J207" i="24"/>
  <c r="C278" i="24"/>
  <c r="F18" i="21"/>
  <c r="F54" i="21"/>
  <c r="A157" i="26"/>
  <c r="F38" i="21"/>
  <c r="F57" i="21"/>
  <c r="F29" i="21"/>
  <c r="A125" i="26"/>
  <c r="G207" i="24"/>
  <c r="L118" i="24"/>
  <c r="H111" i="24"/>
  <c r="L234" i="24"/>
  <c r="J234" i="24"/>
  <c r="K234" i="24"/>
  <c r="K169" i="24"/>
  <c r="I234" i="24"/>
  <c r="H234" i="24"/>
  <c r="K118" i="24"/>
  <c r="H39" i="24"/>
  <c r="K245" i="24"/>
  <c r="J111" i="24"/>
  <c r="L39" i="24"/>
  <c r="H245" i="24"/>
  <c r="K167" i="24"/>
  <c r="J167" i="24"/>
  <c r="K205" i="24"/>
  <c r="C86" i="24"/>
  <c r="H241" i="24"/>
  <c r="B215" i="24"/>
  <c r="E215" i="24" s="1"/>
  <c r="H215" i="24" s="1"/>
  <c r="H167" i="24"/>
  <c r="L167" i="24"/>
  <c r="F107" i="24"/>
  <c r="A107" i="24" s="1"/>
  <c r="H107" i="24"/>
  <c r="H100" i="23"/>
  <c r="J269" i="24"/>
  <c r="C151" i="23"/>
  <c r="F147" i="23"/>
  <c r="A147" i="23" s="1"/>
  <c r="C61" i="23"/>
  <c r="H274" i="23"/>
  <c r="I222" i="23"/>
  <c r="B231" i="23"/>
  <c r="E231" i="23" s="1"/>
  <c r="G231" i="23" s="1"/>
  <c r="B195" i="23"/>
  <c r="E195" i="23" s="1"/>
  <c r="K195" i="23" s="1"/>
  <c r="F118" i="23"/>
  <c r="A118" i="23" s="1"/>
  <c r="L118" i="23"/>
  <c r="K162" i="23"/>
  <c r="G178" i="23"/>
  <c r="J178" i="23"/>
  <c r="F245" i="24"/>
  <c r="A245" i="24" s="1"/>
  <c r="F158" i="23"/>
  <c r="A158" i="23" s="1"/>
  <c r="C245" i="24"/>
  <c r="I158" i="23"/>
  <c r="J162" i="23"/>
  <c r="B200" i="24"/>
  <c r="E200" i="24" s="1"/>
  <c r="K200" i="24" s="1"/>
  <c r="H222" i="23"/>
  <c r="B182" i="24"/>
  <c r="E182" i="24" s="1"/>
  <c r="K182" i="24" s="1"/>
  <c r="H282" i="23"/>
  <c r="C7" i="2"/>
  <c r="B209" i="24"/>
  <c r="E209" i="24" s="1"/>
  <c r="I209" i="24" s="1"/>
  <c r="A170" i="26"/>
  <c r="A117" i="21"/>
  <c r="A110" i="21"/>
  <c r="A134" i="26"/>
  <c r="F5" i="21"/>
  <c r="A104" i="26"/>
  <c r="A105" i="21"/>
  <c r="J274" i="23"/>
  <c r="A181" i="26"/>
  <c r="I83" i="23"/>
  <c r="C172" i="24"/>
  <c r="K172" i="24"/>
  <c r="C158" i="23"/>
  <c r="L92" i="24"/>
  <c r="J222" i="23"/>
  <c r="B273" i="24"/>
  <c r="E273" i="24" s="1"/>
  <c r="K273" i="24" s="1"/>
  <c r="G118" i="23"/>
  <c r="I178" i="23"/>
  <c r="L162" i="23"/>
  <c r="C92" i="24"/>
  <c r="H158" i="23"/>
  <c r="H92" i="24"/>
  <c r="C221" i="24"/>
  <c r="K222" i="23"/>
  <c r="G185" i="24"/>
  <c r="G221" i="24"/>
  <c r="I221" i="24"/>
  <c r="I245" i="24"/>
  <c r="I118" i="24"/>
  <c r="I201" i="24"/>
  <c r="L221" i="24"/>
  <c r="K221" i="24"/>
  <c r="I172" i="24"/>
  <c r="G172" i="24"/>
  <c r="F278" i="24"/>
  <c r="A278" i="24" s="1"/>
  <c r="H186" i="24"/>
  <c r="H278" i="24"/>
  <c r="J245" i="24"/>
  <c r="J241" i="24"/>
  <c r="H172" i="24"/>
  <c r="G245" i="24"/>
  <c r="H269" i="24"/>
  <c r="H118" i="24"/>
  <c r="L201" i="24"/>
  <c r="F221" i="24"/>
  <c r="A221" i="24" s="1"/>
  <c r="L172" i="24"/>
  <c r="J278" i="24"/>
  <c r="I278" i="24"/>
  <c r="K161" i="23"/>
  <c r="H161" i="23"/>
  <c r="B222" i="24"/>
  <c r="E222" i="24" s="1"/>
  <c r="C222" i="24"/>
  <c r="I100" i="23"/>
  <c r="F269" i="24"/>
  <c r="A269" i="24" s="1"/>
  <c r="J118" i="24"/>
  <c r="J201" i="24"/>
  <c r="H201" i="24"/>
  <c r="L185" i="24"/>
  <c r="F205" i="24"/>
  <c r="A205" i="24" s="1"/>
  <c r="C122" i="23"/>
  <c r="C274" i="23"/>
  <c r="C118" i="24"/>
  <c r="J147" i="23"/>
  <c r="B269" i="23"/>
  <c r="E269" i="23" s="1"/>
  <c r="L269" i="23" s="1"/>
  <c r="F274" i="23"/>
  <c r="A274" i="23" s="1"/>
  <c r="K274" i="23"/>
  <c r="L107" i="24"/>
  <c r="C107" i="24"/>
  <c r="B189" i="24"/>
  <c r="E189" i="24" s="1"/>
  <c r="L189" i="24" s="1"/>
  <c r="K258" i="23"/>
  <c r="G107" i="24"/>
  <c r="B149" i="24"/>
  <c r="E149" i="24" s="1"/>
  <c r="F149" i="24" s="1"/>
  <c r="A149" i="24" s="1"/>
  <c r="F111" i="24"/>
  <c r="A111" i="24" s="1"/>
  <c r="I122" i="23"/>
  <c r="F122" i="23"/>
  <c r="A122" i="23" s="1"/>
  <c r="K286" i="23"/>
  <c r="F286" i="23"/>
  <c r="A286" i="23" s="1"/>
  <c r="L241" i="24"/>
  <c r="K241" i="24"/>
  <c r="C111" i="24"/>
  <c r="C245" i="23"/>
  <c r="I282" i="23"/>
  <c r="C269" i="24"/>
  <c r="K282" i="23"/>
  <c r="F282" i="23"/>
  <c r="A282" i="23" s="1"/>
  <c r="B68" i="24"/>
  <c r="E68" i="24" s="1"/>
  <c r="H68" i="24" s="1"/>
  <c r="F10" i="21"/>
  <c r="B193" i="24"/>
  <c r="E193" i="24" s="1"/>
  <c r="C193" i="24"/>
  <c r="C137" i="24"/>
  <c r="B137" i="24"/>
  <c r="E137" i="24" s="1"/>
  <c r="G118" i="24"/>
  <c r="G201" i="24"/>
  <c r="C201" i="24"/>
  <c r="H147" i="23"/>
  <c r="G147" i="23"/>
  <c r="C166" i="23"/>
  <c r="K111" i="24"/>
  <c r="I111" i="24"/>
  <c r="J107" i="24"/>
  <c r="B67" i="23"/>
  <c r="G258" i="23"/>
  <c r="J122" i="23"/>
  <c r="G286" i="23"/>
  <c r="K36" i="24"/>
  <c r="B258" i="24"/>
  <c r="E258" i="24" s="1"/>
  <c r="G258" i="24" s="1"/>
  <c r="G274" i="23"/>
  <c r="G282" i="23"/>
  <c r="H166" i="23"/>
  <c r="L166" i="23"/>
  <c r="G166" i="23"/>
  <c r="C59" i="23"/>
  <c r="C50" i="23"/>
  <c r="I205" i="24"/>
  <c r="C59" i="24"/>
  <c r="J161" i="23"/>
  <c r="J39" i="24"/>
  <c r="F100" i="23"/>
  <c r="A100" i="23" s="1"/>
  <c r="B79" i="23"/>
  <c r="B70" i="23"/>
  <c r="L36" i="24"/>
  <c r="B66" i="23"/>
  <c r="L161" i="23"/>
  <c r="H137" i="23"/>
  <c r="G205" i="24"/>
  <c r="B135" i="23"/>
  <c r="E135" i="23" s="1"/>
  <c r="G135" i="23" s="1"/>
  <c r="B69" i="23"/>
  <c r="B39" i="23"/>
  <c r="I161" i="23"/>
  <c r="G39" i="24"/>
  <c r="F39" i="24"/>
  <c r="A39" i="24" s="1"/>
  <c r="B135" i="24"/>
  <c r="E135" i="24" s="1"/>
  <c r="I135" i="24" s="1"/>
  <c r="B171" i="24"/>
  <c r="E171" i="24" s="1"/>
  <c r="H171" i="24" s="1"/>
  <c r="K100" i="23"/>
  <c r="F167" i="24"/>
  <c r="A167" i="24" s="1"/>
  <c r="J205" i="24"/>
  <c r="C76" i="23"/>
  <c r="C93" i="23"/>
  <c r="B55" i="23"/>
  <c r="B200" i="23"/>
  <c r="E200" i="23" s="1"/>
  <c r="F200" i="23" s="1"/>
  <c r="A200" i="23" s="1"/>
  <c r="B65" i="24"/>
  <c r="G92" i="24"/>
  <c r="G161" i="23"/>
  <c r="I39" i="24"/>
  <c r="B250" i="24"/>
  <c r="E250" i="24" s="1"/>
  <c r="L250" i="24" s="1"/>
  <c r="L282" i="23"/>
  <c r="B104" i="23"/>
  <c r="E104" i="23" s="1"/>
  <c r="K104" i="23" s="1"/>
  <c r="F185" i="24"/>
  <c r="A185" i="24" s="1"/>
  <c r="I185" i="24"/>
  <c r="K185" i="24"/>
  <c r="L301" i="23"/>
  <c r="H185" i="24"/>
  <c r="L205" i="24"/>
  <c r="B82" i="23"/>
  <c r="J169" i="24"/>
  <c r="B287" i="23"/>
  <c r="E287" i="23" s="1"/>
  <c r="J287" i="23" s="1"/>
  <c r="B191" i="23"/>
  <c r="E191" i="23" s="1"/>
  <c r="H56" i="24"/>
  <c r="B199" i="23"/>
  <c r="E199" i="23" s="1"/>
  <c r="J199" i="23" s="1"/>
  <c r="I56" i="24"/>
  <c r="C40" i="24"/>
  <c r="B47" i="24"/>
  <c r="E47" i="24" s="1"/>
  <c r="J47" i="24" s="1"/>
  <c r="J56" i="24"/>
  <c r="K56" i="24"/>
  <c r="J83" i="23"/>
  <c r="C56" i="24"/>
  <c r="L83" i="23"/>
  <c r="H237" i="23"/>
  <c r="B106" i="23"/>
  <c r="E106" i="23" s="1"/>
  <c r="K106" i="23" s="1"/>
  <c r="C36" i="24"/>
  <c r="J36" i="24"/>
  <c r="H36" i="24"/>
  <c r="C98" i="24"/>
  <c r="K83" i="23"/>
  <c r="F161" i="23"/>
  <c r="A161" i="23" s="1"/>
  <c r="G36" i="24"/>
  <c r="G237" i="23"/>
  <c r="F36" i="24"/>
  <c r="A36" i="24" s="1"/>
  <c r="K237" i="23"/>
  <c r="C81" i="24"/>
  <c r="G83" i="23"/>
  <c r="F83" i="23"/>
  <c r="A83" i="23" s="1"/>
  <c r="A106" i="26"/>
  <c r="A106" i="21"/>
  <c r="A61" i="26"/>
  <c r="A61" i="21"/>
  <c r="A133" i="26"/>
  <c r="F13" i="21"/>
  <c r="A196" i="26"/>
  <c r="F76" i="21"/>
  <c r="A36" i="26"/>
  <c r="A76" i="26"/>
  <c r="A76" i="21"/>
  <c r="A186" i="26"/>
  <c r="F66" i="21"/>
  <c r="A156" i="26"/>
  <c r="F36" i="21"/>
  <c r="A128" i="26"/>
  <c r="F8" i="21"/>
  <c r="A160" i="26"/>
  <c r="F40" i="21"/>
  <c r="A63" i="26"/>
  <c r="A63" i="21"/>
  <c r="A96" i="26"/>
  <c r="A96" i="21"/>
  <c r="A151" i="26"/>
  <c r="F31" i="21"/>
  <c r="A65" i="26"/>
  <c r="A65" i="21"/>
  <c r="A68" i="26"/>
  <c r="A68" i="21"/>
  <c r="A66" i="26"/>
  <c r="A66" i="21"/>
  <c r="C175" i="24"/>
  <c r="B175" i="24"/>
  <c r="E175" i="24" s="1"/>
  <c r="A83" i="26"/>
  <c r="A83" i="21"/>
  <c r="C100" i="24"/>
  <c r="B100" i="24"/>
  <c r="E100" i="24" s="1"/>
  <c r="A121" i="26"/>
  <c r="A121" i="21"/>
  <c r="A155" i="26"/>
  <c r="F35" i="21"/>
  <c r="A124" i="26"/>
  <c r="F4" i="21"/>
  <c r="A84" i="26"/>
  <c r="A84" i="21"/>
  <c r="A146" i="26"/>
  <c r="F26" i="21"/>
  <c r="A166" i="26"/>
  <c r="F46" i="21"/>
  <c r="A46" i="26"/>
  <c r="A35" i="26"/>
  <c r="A67" i="26"/>
  <c r="A67" i="21"/>
  <c r="A45" i="26"/>
  <c r="A112" i="26"/>
  <c r="A112" i="21"/>
  <c r="A144" i="26"/>
  <c r="F24" i="21"/>
  <c r="A168" i="26"/>
  <c r="F48" i="21"/>
  <c r="A180" i="26"/>
  <c r="F60" i="21"/>
  <c r="A188" i="26"/>
  <c r="F68" i="21"/>
  <c r="A192" i="26"/>
  <c r="F72" i="21"/>
  <c r="A103" i="26"/>
  <c r="A103" i="21"/>
  <c r="A99" i="26"/>
  <c r="A99" i="21"/>
  <c r="A49" i="26"/>
  <c r="A52" i="26"/>
  <c r="A52" i="21"/>
  <c r="A42" i="26"/>
  <c r="A34" i="26"/>
  <c r="A73" i="26"/>
  <c r="A73" i="21"/>
  <c r="A47" i="26"/>
  <c r="A56" i="26"/>
  <c r="A56" i="21"/>
  <c r="A115" i="26"/>
  <c r="A115" i="21"/>
  <c r="C151" i="24"/>
  <c r="B151" i="24"/>
  <c r="E151" i="24" s="1"/>
  <c r="A167" i="26"/>
  <c r="F47" i="21"/>
  <c r="B179" i="24"/>
  <c r="E179" i="24" s="1"/>
  <c r="C179" i="24"/>
  <c r="C101" i="24"/>
  <c r="B101" i="24"/>
  <c r="E101" i="24" s="1"/>
  <c r="B71" i="24"/>
  <c r="E71" i="24" s="1"/>
  <c r="C71" i="24"/>
  <c r="K269" i="24"/>
  <c r="L269" i="24"/>
  <c r="G269" i="24"/>
  <c r="A80" i="26"/>
  <c r="A80" i="21"/>
  <c r="A109" i="26"/>
  <c r="A109" i="21"/>
  <c r="A172" i="26"/>
  <c r="F52" i="21"/>
  <c r="A161" i="26"/>
  <c r="F41" i="21"/>
  <c r="A72" i="26"/>
  <c r="A72" i="21"/>
  <c r="A51" i="26"/>
  <c r="A51" i="21"/>
  <c r="A108" i="26"/>
  <c r="A108" i="21"/>
  <c r="A132" i="26"/>
  <c r="F12" i="21"/>
  <c r="A140" i="26"/>
  <c r="F20" i="21"/>
  <c r="A88" i="26"/>
  <c r="A88" i="21"/>
  <c r="A43" i="26"/>
  <c r="A81" i="26"/>
  <c r="A81" i="21"/>
  <c r="A79" i="26"/>
  <c r="A79" i="21"/>
  <c r="A92" i="26"/>
  <c r="A92" i="21"/>
  <c r="A98" i="26"/>
  <c r="A98" i="21"/>
  <c r="A123" i="26"/>
  <c r="F3" i="21"/>
  <c r="C124" i="24"/>
  <c r="B124" i="24"/>
  <c r="E124" i="24" s="1"/>
  <c r="C155" i="24"/>
  <c r="B155" i="24"/>
  <c r="E155" i="24" s="1"/>
  <c r="C199" i="24"/>
  <c r="B199" i="24"/>
  <c r="E199" i="24" s="1"/>
  <c r="A82" i="26"/>
  <c r="A82" i="21"/>
  <c r="C91" i="24"/>
  <c r="B91" i="24"/>
  <c r="E91" i="24" s="1"/>
  <c r="B84" i="23"/>
  <c r="C84" i="23"/>
  <c r="A37" i="26"/>
  <c r="A200" i="26"/>
  <c r="F80" i="21"/>
  <c r="A185" i="26"/>
  <c r="F65" i="21"/>
  <c r="A58" i="26"/>
  <c r="A58" i="21"/>
  <c r="A71" i="26"/>
  <c r="A71" i="21"/>
  <c r="A40" i="26"/>
  <c r="A136" i="26"/>
  <c r="F16" i="21"/>
  <c r="A116" i="26"/>
  <c r="A116" i="21"/>
  <c r="A120" i="26"/>
  <c r="A120" i="21"/>
  <c r="A152" i="26"/>
  <c r="F32" i="21"/>
  <c r="A164" i="26"/>
  <c r="F44" i="21"/>
  <c r="A176" i="26"/>
  <c r="F56" i="21"/>
  <c r="A184" i="26"/>
  <c r="F64" i="21"/>
  <c r="A57" i="26"/>
  <c r="A57" i="21"/>
  <c r="A101" i="26"/>
  <c r="A101" i="21"/>
  <c r="A53" i="26"/>
  <c r="A53" i="21"/>
  <c r="A187" i="26"/>
  <c r="F67" i="21"/>
  <c r="A131" i="26"/>
  <c r="F11" i="21"/>
  <c r="A97" i="26"/>
  <c r="A97" i="21"/>
  <c r="A39" i="26"/>
  <c r="A102" i="26"/>
  <c r="A102" i="21"/>
  <c r="A59" i="26"/>
  <c r="A59" i="21"/>
  <c r="A60" i="26"/>
  <c r="A60" i="21"/>
  <c r="A148" i="26"/>
  <c r="F28" i="21"/>
  <c r="A159" i="26"/>
  <c r="F39" i="21"/>
  <c r="B187" i="24"/>
  <c r="E187" i="24" s="1"/>
  <c r="C187" i="24"/>
  <c r="A77" i="26"/>
  <c r="A77" i="21"/>
  <c r="A87" i="26"/>
  <c r="A87" i="21"/>
  <c r="R6" i="2"/>
  <c r="B224" i="24"/>
  <c r="E224" i="24" s="1"/>
  <c r="K224" i="24" s="1"/>
  <c r="F201" i="23"/>
  <c r="A201" i="23" s="1"/>
  <c r="K201" i="23"/>
  <c r="C39" i="24"/>
  <c r="C128" i="23"/>
  <c r="F237" i="23"/>
  <c r="A237" i="23" s="1"/>
  <c r="J237" i="23"/>
  <c r="G163" i="23"/>
  <c r="G301" i="23"/>
  <c r="A42" i="21"/>
  <c r="B62" i="24"/>
  <c r="E62" i="24" s="1"/>
  <c r="C62" i="24"/>
  <c r="A44" i="21"/>
  <c r="A41" i="21"/>
  <c r="F153" i="23"/>
  <c r="A153" i="23" s="1"/>
  <c r="J201" i="23"/>
  <c r="G201" i="23"/>
  <c r="G213" i="23"/>
  <c r="F186" i="24"/>
  <c r="A186" i="24" s="1"/>
  <c r="G6" i="2"/>
  <c r="E4" i="21"/>
  <c r="C83" i="23"/>
  <c r="L285" i="24"/>
  <c r="G285" i="24"/>
  <c r="I153" i="23"/>
  <c r="L201" i="23"/>
  <c r="I201" i="23"/>
  <c r="L109" i="23"/>
  <c r="J153" i="23"/>
  <c r="G153" i="23"/>
  <c r="L153" i="23"/>
  <c r="H153" i="23"/>
  <c r="H197" i="23"/>
  <c r="C211" i="24"/>
  <c r="B123" i="23"/>
  <c r="E123" i="23" s="1"/>
  <c r="I123" i="23" s="1"/>
  <c r="G114" i="24"/>
  <c r="B219" i="23"/>
  <c r="E219" i="23" s="1"/>
  <c r="G219" i="23" s="1"/>
  <c r="B159" i="24"/>
  <c r="E159" i="24" s="1"/>
  <c r="F159" i="24" s="1"/>
  <c r="A159" i="24" s="1"/>
  <c r="L100" i="23"/>
  <c r="L137" i="23"/>
  <c r="J137" i="23"/>
  <c r="H109" i="23"/>
  <c r="G196" i="24"/>
  <c r="B112" i="23"/>
  <c r="E112" i="23" s="1"/>
  <c r="G112" i="23" s="1"/>
  <c r="F213" i="23"/>
  <c r="A213" i="23" s="1"/>
  <c r="I137" i="23"/>
  <c r="F137" i="23"/>
  <c r="A137" i="23" s="1"/>
  <c r="G109" i="23"/>
  <c r="F109" i="23"/>
  <c r="A109" i="23" s="1"/>
  <c r="A33" i="21"/>
  <c r="C196" i="24"/>
  <c r="J196" i="24"/>
  <c r="I213" i="23"/>
  <c r="G137" i="23"/>
  <c r="I109" i="23"/>
  <c r="K196" i="24"/>
  <c r="L213" i="23"/>
  <c r="A39" i="21"/>
  <c r="B67" i="24"/>
  <c r="E67" i="24" s="1"/>
  <c r="C67" i="24"/>
  <c r="J301" i="23"/>
  <c r="B140" i="23"/>
  <c r="E140" i="23" s="1"/>
  <c r="J140" i="23" s="1"/>
  <c r="C296" i="24"/>
  <c r="C34" i="23"/>
  <c r="C49" i="23"/>
  <c r="C195" i="24"/>
  <c r="F197" i="23"/>
  <c r="A197" i="23" s="1"/>
  <c r="I169" i="24"/>
  <c r="I147" i="23"/>
  <c r="L147" i="23"/>
  <c r="K186" i="24"/>
  <c r="L186" i="24"/>
  <c r="H301" i="23"/>
  <c r="K301" i="23"/>
  <c r="J197" i="23"/>
  <c r="G186" i="24"/>
  <c r="H114" i="24"/>
  <c r="I301" i="23"/>
  <c r="F169" i="24"/>
  <c r="A169" i="24" s="1"/>
  <c r="C167" i="24"/>
  <c r="I186" i="24"/>
  <c r="B227" i="23"/>
  <c r="E227" i="23" s="1"/>
  <c r="I227" i="23" s="1"/>
  <c r="K114" i="24"/>
  <c r="I114" i="24"/>
  <c r="J100" i="23"/>
  <c r="J114" i="24"/>
  <c r="L114" i="24"/>
  <c r="B68" i="23"/>
  <c r="C68" i="23"/>
  <c r="C87" i="24"/>
  <c r="B87" i="24"/>
  <c r="E87" i="24" s="1"/>
  <c r="G56" i="24"/>
  <c r="F56" i="24"/>
  <c r="A56" i="24" s="1"/>
  <c r="B38" i="23"/>
  <c r="G197" i="23"/>
  <c r="L121" i="23"/>
  <c r="B276" i="23"/>
  <c r="E276" i="23" s="1"/>
  <c r="F276" i="23" s="1"/>
  <c r="A276" i="23" s="1"/>
  <c r="G105" i="23"/>
  <c r="B208" i="23"/>
  <c r="E208" i="23" s="1"/>
  <c r="H208" i="23" s="1"/>
  <c r="G121" i="23"/>
  <c r="F121" i="23"/>
  <c r="A121" i="23" s="1"/>
  <c r="B263" i="24"/>
  <c r="E263" i="24" s="1"/>
  <c r="L263" i="24" s="1"/>
  <c r="H285" i="24"/>
  <c r="B180" i="24"/>
  <c r="E180" i="24" s="1"/>
  <c r="J180" i="24" s="1"/>
  <c r="I197" i="23"/>
  <c r="K197" i="23"/>
  <c r="I121" i="23"/>
  <c r="B279" i="24"/>
  <c r="E279" i="24" s="1"/>
  <c r="F279" i="24" s="1"/>
  <c r="A279" i="24" s="1"/>
  <c r="J285" i="24"/>
  <c r="I105" i="23"/>
  <c r="F285" i="24"/>
  <c r="A285" i="24" s="1"/>
  <c r="K285" i="24"/>
  <c r="H209" i="23"/>
  <c r="F209" i="23"/>
  <c r="A209" i="23" s="1"/>
  <c r="L209" i="23"/>
  <c r="I209" i="23"/>
  <c r="J209" i="23"/>
  <c r="K209" i="23"/>
  <c r="K231" i="24"/>
  <c r="J231" i="24"/>
  <c r="G231" i="24"/>
  <c r="F231" i="24"/>
  <c r="A231" i="24" s="1"/>
  <c r="H231" i="24"/>
  <c r="L231" i="24"/>
  <c r="I231" i="24"/>
  <c r="C299" i="23"/>
  <c r="B299" i="23"/>
  <c r="E299" i="23" s="1"/>
  <c r="C123" i="24"/>
  <c r="B123" i="24"/>
  <c r="E123" i="24" s="1"/>
  <c r="C271" i="23"/>
  <c r="B271" i="23"/>
  <c r="E271" i="23" s="1"/>
  <c r="J98" i="24"/>
  <c r="I98" i="24"/>
  <c r="K98" i="24"/>
  <c r="H98" i="24"/>
  <c r="F98" i="24"/>
  <c r="A98" i="24" s="1"/>
  <c r="G98" i="24"/>
  <c r="L98" i="24"/>
  <c r="C255" i="23"/>
  <c r="B255" i="23"/>
  <c r="E255" i="23" s="1"/>
  <c r="C235" i="24"/>
  <c r="B235" i="24"/>
  <c r="E235" i="24" s="1"/>
  <c r="B115" i="23"/>
  <c r="E115" i="23" s="1"/>
  <c r="C115" i="23"/>
  <c r="B155" i="23"/>
  <c r="E155" i="23" s="1"/>
  <c r="C155" i="23"/>
  <c r="C175" i="23"/>
  <c r="B175" i="23"/>
  <c r="E175" i="23" s="1"/>
  <c r="C111" i="23"/>
  <c r="B111" i="23"/>
  <c r="E111" i="23" s="1"/>
  <c r="C295" i="24"/>
  <c r="B295" i="24"/>
  <c r="E295" i="24" s="1"/>
  <c r="K105" i="23"/>
  <c r="H105" i="23"/>
  <c r="L105" i="23"/>
  <c r="F105" i="23"/>
  <c r="A105" i="23" s="1"/>
  <c r="J166" i="23"/>
  <c r="F166" i="23"/>
  <c r="A166" i="23" s="1"/>
  <c r="I166" i="23"/>
  <c r="K166" i="23"/>
  <c r="G169" i="24"/>
  <c r="L169" i="24"/>
  <c r="J139" i="23"/>
  <c r="I139" i="23"/>
  <c r="G139" i="23"/>
  <c r="H139" i="23"/>
  <c r="L139" i="23"/>
  <c r="K139" i="23"/>
  <c r="F139" i="23"/>
  <c r="A139" i="23" s="1"/>
  <c r="C271" i="24"/>
  <c r="B271" i="24"/>
  <c r="E271" i="24" s="1"/>
  <c r="C283" i="23"/>
  <c r="B283" i="23"/>
  <c r="E283" i="23" s="1"/>
  <c r="F163" i="23"/>
  <c r="A163" i="23" s="1"/>
  <c r="J163" i="23"/>
  <c r="H163" i="23"/>
  <c r="K163" i="23"/>
  <c r="B53" i="23"/>
  <c r="C53" i="23"/>
  <c r="C46" i="23"/>
  <c r="B46" i="23"/>
  <c r="C187" i="23"/>
  <c r="B187" i="23"/>
  <c r="E187" i="23" s="1"/>
  <c r="B259" i="24"/>
  <c r="E259" i="24" s="1"/>
  <c r="C259" i="24"/>
  <c r="C251" i="24"/>
  <c r="B251" i="24"/>
  <c r="E251" i="24" s="1"/>
  <c r="I107" i="23"/>
  <c r="H107" i="23"/>
  <c r="F107" i="23"/>
  <c r="A107" i="23" s="1"/>
  <c r="J107" i="23"/>
  <c r="K107" i="23"/>
  <c r="L107" i="23"/>
  <c r="G107" i="23"/>
  <c r="K121" i="23"/>
  <c r="J121" i="23"/>
  <c r="C46" i="24"/>
  <c r="B46" i="24"/>
  <c r="J211" i="24"/>
  <c r="F211" i="24"/>
  <c r="A211" i="24" s="1"/>
  <c r="K211" i="24"/>
  <c r="L211" i="24"/>
  <c r="I211" i="24"/>
  <c r="H211" i="24"/>
  <c r="G211" i="24"/>
  <c r="B267" i="24"/>
  <c r="E267" i="24" s="1"/>
  <c r="C267" i="24"/>
  <c r="C179" i="23"/>
  <c r="B179" i="23"/>
  <c r="E179" i="23" s="1"/>
  <c r="C247" i="24"/>
  <c r="B247" i="24"/>
  <c r="E247" i="24" s="1"/>
  <c r="B42" i="23"/>
  <c r="C42" i="23"/>
  <c r="A34" i="21"/>
  <c r="C203" i="24"/>
  <c r="B203" i="24"/>
  <c r="E203" i="24" s="1"/>
  <c r="C207" i="23"/>
  <c r="B207" i="23"/>
  <c r="E207" i="23" s="1"/>
  <c r="B295" i="23"/>
  <c r="E295" i="23" s="1"/>
  <c r="C295" i="23"/>
  <c r="I59" i="24"/>
  <c r="G59" i="24"/>
  <c r="F59" i="24"/>
  <c r="A59" i="24" s="1"/>
  <c r="H59" i="24"/>
  <c r="J59" i="24"/>
  <c r="K59" i="24"/>
  <c r="L59" i="24"/>
  <c r="C73" i="24"/>
  <c r="B73" i="24"/>
  <c r="E73" i="24" s="1"/>
  <c r="L141" i="23"/>
  <c r="H141" i="23"/>
  <c r="I141" i="23"/>
  <c r="J141" i="23"/>
  <c r="G141" i="23"/>
  <c r="K141" i="23"/>
  <c r="F141" i="23"/>
  <c r="A141" i="23" s="1"/>
  <c r="J177" i="23"/>
  <c r="H177" i="23"/>
  <c r="F177" i="23"/>
  <c r="A177" i="23" s="1"/>
  <c r="G177" i="23"/>
  <c r="I177" i="23"/>
  <c r="K177" i="23"/>
  <c r="L177" i="23"/>
  <c r="F245" i="23"/>
  <c r="A245" i="23" s="1"/>
  <c r="K245" i="23"/>
  <c r="L245" i="23"/>
  <c r="G245" i="23"/>
  <c r="H245" i="23"/>
  <c r="J245" i="23"/>
  <c r="I245" i="23"/>
  <c r="G285" i="23"/>
  <c r="H285" i="23"/>
  <c r="F285" i="23"/>
  <c r="A285" i="23" s="1"/>
  <c r="L285" i="23"/>
  <c r="K285" i="23"/>
  <c r="I285" i="23"/>
  <c r="J285" i="23"/>
  <c r="H189" i="23"/>
  <c r="G189" i="23"/>
  <c r="F189" i="23"/>
  <c r="A189" i="23" s="1"/>
  <c r="J189" i="23"/>
  <c r="K189" i="23"/>
  <c r="L189" i="23"/>
  <c r="I189" i="23"/>
  <c r="I185" i="23"/>
  <c r="F185" i="23"/>
  <c r="A185" i="23" s="1"/>
  <c r="J185" i="23"/>
  <c r="L185" i="23"/>
  <c r="K185" i="23"/>
  <c r="H185" i="23"/>
  <c r="H213" i="23"/>
  <c r="J213" i="23"/>
  <c r="F241" i="23"/>
  <c r="A241" i="23" s="1"/>
  <c r="K241" i="23"/>
  <c r="G241" i="23"/>
  <c r="I241" i="23"/>
  <c r="H241" i="23"/>
  <c r="L241" i="23"/>
  <c r="J241" i="23"/>
  <c r="C172" i="23"/>
  <c r="B172" i="23"/>
  <c r="E172" i="23" s="1"/>
  <c r="H134" i="23"/>
  <c r="I134" i="23"/>
  <c r="G134" i="23"/>
  <c r="K134" i="23"/>
  <c r="F134" i="23"/>
  <c r="A134" i="23" s="1"/>
  <c r="L134" i="23"/>
  <c r="J134" i="23"/>
  <c r="C108" i="24"/>
  <c r="B108" i="24"/>
  <c r="E108" i="24" s="1"/>
  <c r="C120" i="24"/>
  <c r="B120" i="24"/>
  <c r="E120" i="24" s="1"/>
  <c r="C140" i="24"/>
  <c r="B140" i="24"/>
  <c r="E140" i="24" s="1"/>
  <c r="C156" i="24"/>
  <c r="B156" i="24"/>
  <c r="E156" i="24" s="1"/>
  <c r="B164" i="24"/>
  <c r="E164" i="24" s="1"/>
  <c r="C164" i="24"/>
  <c r="C204" i="24"/>
  <c r="B204" i="24"/>
  <c r="E204" i="24" s="1"/>
  <c r="B212" i="23"/>
  <c r="E212" i="23" s="1"/>
  <c r="C212" i="23"/>
  <c r="B220" i="23"/>
  <c r="E220" i="23" s="1"/>
  <c r="C220" i="23"/>
  <c r="B248" i="23"/>
  <c r="E248" i="23" s="1"/>
  <c r="C248" i="23"/>
  <c r="C256" i="24"/>
  <c r="B256" i="24"/>
  <c r="E256" i="24" s="1"/>
  <c r="B280" i="24"/>
  <c r="E280" i="24" s="1"/>
  <c r="C280" i="24"/>
  <c r="B292" i="24"/>
  <c r="E292" i="24" s="1"/>
  <c r="C292" i="24"/>
  <c r="C300" i="23"/>
  <c r="B300" i="23"/>
  <c r="E300" i="23" s="1"/>
  <c r="B64" i="23"/>
  <c r="C64" i="23"/>
  <c r="B88" i="24"/>
  <c r="E88" i="24" s="1"/>
  <c r="C88" i="24"/>
  <c r="C63" i="23"/>
  <c r="B63" i="23"/>
  <c r="B96" i="23"/>
  <c r="C96" i="23"/>
  <c r="C49" i="24"/>
  <c r="B49" i="24"/>
  <c r="E49" i="24" s="1"/>
  <c r="B33" i="23"/>
  <c r="C33" i="23"/>
  <c r="H247" i="23"/>
  <c r="F247" i="23"/>
  <c r="A247" i="23" s="1"/>
  <c r="L247" i="23"/>
  <c r="J247" i="23"/>
  <c r="I247" i="23"/>
  <c r="K247" i="23"/>
  <c r="G247" i="23"/>
  <c r="L98" i="23"/>
  <c r="K98" i="23"/>
  <c r="F98" i="23"/>
  <c r="A98" i="23" s="1"/>
  <c r="H98" i="23"/>
  <c r="J98" i="23"/>
  <c r="G98" i="23"/>
  <c r="I98" i="23"/>
  <c r="B148" i="23"/>
  <c r="E148" i="23" s="1"/>
  <c r="C148" i="23"/>
  <c r="B116" i="23"/>
  <c r="E116" i="23" s="1"/>
  <c r="C116" i="23"/>
  <c r="B120" i="23"/>
  <c r="E120" i="23" s="1"/>
  <c r="C120" i="23"/>
  <c r="C152" i="24"/>
  <c r="B152" i="24"/>
  <c r="E152" i="24" s="1"/>
  <c r="C160" i="23"/>
  <c r="B160" i="23"/>
  <c r="E160" i="23" s="1"/>
  <c r="C164" i="23"/>
  <c r="B164" i="23"/>
  <c r="E164" i="23" s="1"/>
  <c r="B176" i="24"/>
  <c r="E176" i="24" s="1"/>
  <c r="C176" i="24"/>
  <c r="B188" i="24"/>
  <c r="E188" i="24" s="1"/>
  <c r="C188" i="24"/>
  <c r="B196" i="23"/>
  <c r="E196" i="23" s="1"/>
  <c r="C196" i="23"/>
  <c r="B224" i="23"/>
  <c r="E224" i="23" s="1"/>
  <c r="C224" i="23"/>
  <c r="B232" i="23"/>
  <c r="E232" i="23" s="1"/>
  <c r="C232" i="23"/>
  <c r="C236" i="24"/>
  <c r="B236" i="24"/>
  <c r="E236" i="24" s="1"/>
  <c r="B244" i="23"/>
  <c r="E244" i="23" s="1"/>
  <c r="C244" i="23"/>
  <c r="C248" i="24"/>
  <c r="B248" i="24"/>
  <c r="E248" i="24" s="1"/>
  <c r="B264" i="24"/>
  <c r="E264" i="24" s="1"/>
  <c r="C264" i="24"/>
  <c r="C272" i="24"/>
  <c r="B272" i="24"/>
  <c r="E272" i="24" s="1"/>
  <c r="B288" i="24"/>
  <c r="E288" i="24" s="1"/>
  <c r="C288" i="24"/>
  <c r="B292" i="23"/>
  <c r="E292" i="23" s="1"/>
  <c r="C292" i="23"/>
  <c r="B300" i="24"/>
  <c r="E300" i="24" s="1"/>
  <c r="C300" i="24"/>
  <c r="C103" i="24"/>
  <c r="B103" i="24"/>
  <c r="E103" i="24" s="1"/>
  <c r="C99" i="23"/>
  <c r="B99" i="23"/>
  <c r="E99" i="23" s="1"/>
  <c r="C89" i="23"/>
  <c r="B89" i="23"/>
  <c r="C57" i="24"/>
  <c r="B57" i="24"/>
  <c r="C52" i="23"/>
  <c r="B52" i="23"/>
  <c r="L81" i="24"/>
  <c r="K81" i="24"/>
  <c r="I81" i="24"/>
  <c r="G81" i="24"/>
  <c r="J81" i="24"/>
  <c r="F81" i="24"/>
  <c r="A81" i="24" s="1"/>
  <c r="H81" i="24"/>
  <c r="I193" i="23"/>
  <c r="H193" i="23"/>
  <c r="G193" i="23"/>
  <c r="F193" i="23"/>
  <c r="A193" i="23" s="1"/>
  <c r="K193" i="23"/>
  <c r="L193" i="23"/>
  <c r="J193" i="23"/>
  <c r="C124" i="23"/>
  <c r="B124" i="23"/>
  <c r="E124" i="23" s="1"/>
  <c r="I239" i="24"/>
  <c r="G239" i="24"/>
  <c r="K239" i="24"/>
  <c r="L239" i="24"/>
  <c r="H239" i="24"/>
  <c r="J239" i="24"/>
  <c r="F239" i="24"/>
  <c r="A239" i="24" s="1"/>
  <c r="C132" i="24"/>
  <c r="B132" i="24"/>
  <c r="E132" i="24" s="1"/>
  <c r="B144" i="23"/>
  <c r="E144" i="23" s="1"/>
  <c r="C144" i="23"/>
  <c r="B160" i="24"/>
  <c r="E160" i="24" s="1"/>
  <c r="C160" i="24"/>
  <c r="C188" i="23"/>
  <c r="B188" i="23"/>
  <c r="E188" i="23" s="1"/>
  <c r="L196" i="24"/>
  <c r="F196" i="24"/>
  <c r="A196" i="24" s="1"/>
  <c r="I196" i="24"/>
  <c r="C220" i="24"/>
  <c r="B220" i="24"/>
  <c r="E220" i="24" s="1"/>
  <c r="B232" i="24"/>
  <c r="E232" i="24" s="1"/>
  <c r="C232" i="24"/>
  <c r="C240" i="23"/>
  <c r="B240" i="23"/>
  <c r="E240" i="23" s="1"/>
  <c r="C244" i="24"/>
  <c r="B244" i="24"/>
  <c r="E244" i="24" s="1"/>
  <c r="B252" i="24"/>
  <c r="E252" i="24" s="1"/>
  <c r="C252" i="24"/>
  <c r="C264" i="23"/>
  <c r="B264" i="23"/>
  <c r="E264" i="23" s="1"/>
  <c r="C272" i="23"/>
  <c r="B272" i="23"/>
  <c r="E272" i="23" s="1"/>
  <c r="C284" i="24"/>
  <c r="B284" i="24"/>
  <c r="E284" i="24" s="1"/>
  <c r="C288" i="23"/>
  <c r="B288" i="23"/>
  <c r="E288" i="23" s="1"/>
  <c r="B296" i="23"/>
  <c r="E296" i="23" s="1"/>
  <c r="C296" i="23"/>
  <c r="C96" i="24"/>
  <c r="B96" i="24"/>
  <c r="E96" i="24" s="1"/>
  <c r="A49" i="21"/>
  <c r="C43" i="23"/>
  <c r="B43" i="23"/>
  <c r="K157" i="23"/>
  <c r="H157" i="23"/>
  <c r="F157" i="23"/>
  <c r="A157" i="23" s="1"/>
  <c r="L157" i="23"/>
  <c r="I157" i="23"/>
  <c r="G157" i="23"/>
  <c r="J157" i="23"/>
  <c r="C176" i="23"/>
  <c r="B176" i="23"/>
  <c r="E176" i="23" s="1"/>
  <c r="I106" i="24"/>
  <c r="L106" i="24"/>
  <c r="G106" i="24"/>
  <c r="J106" i="24"/>
  <c r="F106" i="24"/>
  <c r="A106" i="24" s="1"/>
  <c r="K106" i="24"/>
  <c r="H106" i="24"/>
  <c r="B112" i="24"/>
  <c r="E112" i="24" s="1"/>
  <c r="C112" i="24"/>
  <c r="C116" i="24"/>
  <c r="B116" i="24"/>
  <c r="E116" i="24" s="1"/>
  <c r="C144" i="24"/>
  <c r="B144" i="24"/>
  <c r="E144" i="24" s="1"/>
  <c r="B156" i="23"/>
  <c r="E156" i="23" s="1"/>
  <c r="C156" i="23"/>
  <c r="C168" i="23"/>
  <c r="B168" i="23"/>
  <c r="E168" i="23" s="1"/>
  <c r="B180" i="23"/>
  <c r="E180" i="23" s="1"/>
  <c r="C180" i="23"/>
  <c r="B184" i="23"/>
  <c r="E184" i="23" s="1"/>
  <c r="C184" i="23"/>
  <c r="C192" i="23"/>
  <c r="B192" i="23"/>
  <c r="E192" i="23" s="1"/>
  <c r="B212" i="24"/>
  <c r="E212" i="24" s="1"/>
  <c r="C212" i="24"/>
  <c r="H208" i="24"/>
  <c r="K208" i="24"/>
  <c r="J208" i="24"/>
  <c r="F208" i="24"/>
  <c r="A208" i="24" s="1"/>
  <c r="L208" i="24"/>
  <c r="I208" i="24"/>
  <c r="G208" i="24"/>
  <c r="B216" i="23"/>
  <c r="E216" i="23" s="1"/>
  <c r="C216" i="23"/>
  <c r="B228" i="24"/>
  <c r="E228" i="24" s="1"/>
  <c r="C228" i="24"/>
  <c r="B236" i="23"/>
  <c r="E236" i="23" s="1"/>
  <c r="C236" i="23"/>
  <c r="B240" i="24"/>
  <c r="E240" i="24" s="1"/>
  <c r="C240" i="24"/>
  <c r="B256" i="23"/>
  <c r="E256" i="23" s="1"/>
  <c r="C256" i="23"/>
  <c r="C268" i="24"/>
  <c r="B268" i="24"/>
  <c r="E268" i="24" s="1"/>
  <c r="B284" i="23"/>
  <c r="E284" i="23" s="1"/>
  <c r="C284" i="23"/>
  <c r="F296" i="24"/>
  <c r="A296" i="24" s="1"/>
  <c r="J296" i="24"/>
  <c r="K296" i="24"/>
  <c r="G296" i="24"/>
  <c r="I296" i="24"/>
  <c r="H296" i="24"/>
  <c r="L296" i="24"/>
  <c r="C63" i="24"/>
  <c r="B63" i="24"/>
  <c r="E63" i="24" s="1"/>
  <c r="C57" i="23"/>
  <c r="B57" i="23"/>
  <c r="C33" i="24"/>
  <c r="B33" i="24"/>
  <c r="E33" i="24" s="1"/>
  <c r="A43" i="21"/>
  <c r="C246" i="24"/>
  <c r="B246" i="24"/>
  <c r="E246" i="24" s="1"/>
  <c r="I170" i="23"/>
  <c r="H170" i="23"/>
  <c r="K170" i="23"/>
  <c r="L170" i="23"/>
  <c r="G170" i="23"/>
  <c r="F170" i="23"/>
  <c r="A170" i="23" s="1"/>
  <c r="J170" i="23"/>
  <c r="L297" i="23"/>
  <c r="G297" i="23"/>
  <c r="H297" i="23"/>
  <c r="K297" i="23"/>
  <c r="F297" i="23"/>
  <c r="A297" i="23" s="1"/>
  <c r="I297" i="23"/>
  <c r="J297" i="23"/>
  <c r="L151" i="23"/>
  <c r="F151" i="23"/>
  <c r="A151" i="23" s="1"/>
  <c r="G151" i="23"/>
  <c r="I151" i="23"/>
  <c r="J151" i="23"/>
  <c r="H151" i="23"/>
  <c r="K151" i="23"/>
  <c r="K265" i="23"/>
  <c r="J265" i="23"/>
  <c r="H265" i="23"/>
  <c r="F265" i="23"/>
  <c r="A265" i="23" s="1"/>
  <c r="I265" i="23"/>
  <c r="G265" i="23"/>
  <c r="L265" i="23"/>
  <c r="B41" i="23"/>
  <c r="C41" i="23"/>
  <c r="H128" i="23"/>
  <c r="I128" i="23"/>
  <c r="K128" i="23"/>
  <c r="J128" i="23"/>
  <c r="G128" i="23"/>
  <c r="L128" i="23"/>
  <c r="F128" i="23"/>
  <c r="A128" i="23" s="1"/>
  <c r="G136" i="23"/>
  <c r="L136" i="23"/>
  <c r="H136" i="23"/>
  <c r="F136" i="23"/>
  <c r="A136" i="23" s="1"/>
  <c r="J136" i="23"/>
  <c r="I136" i="23"/>
  <c r="K136" i="23"/>
  <c r="C45" i="23"/>
  <c r="B45" i="23"/>
  <c r="B51" i="24"/>
  <c r="E51" i="24" s="1"/>
  <c r="C51" i="24"/>
  <c r="J191" i="24"/>
  <c r="H191" i="24"/>
  <c r="G191" i="24"/>
  <c r="F191" i="24"/>
  <c r="A191" i="24" s="1"/>
  <c r="L191" i="24"/>
  <c r="K191" i="24"/>
  <c r="I191" i="24"/>
  <c r="B86" i="23"/>
  <c r="C86" i="23"/>
  <c r="A40" i="21"/>
  <c r="A45" i="21"/>
  <c r="B51" i="23"/>
  <c r="C51" i="23"/>
  <c r="F183" i="23"/>
  <c r="A183" i="23" s="1"/>
  <c r="L183" i="23"/>
  <c r="J183" i="23"/>
  <c r="H183" i="23"/>
  <c r="G183" i="23"/>
  <c r="K183" i="23"/>
  <c r="I183" i="23"/>
  <c r="C44" i="23"/>
  <c r="B44" i="23"/>
  <c r="G266" i="24"/>
  <c r="K266" i="24"/>
  <c r="I266" i="24"/>
  <c r="F266" i="24"/>
  <c r="A266" i="24" s="1"/>
  <c r="H266" i="24"/>
  <c r="L266" i="24"/>
  <c r="J266" i="24"/>
  <c r="K86" i="24"/>
  <c r="L86" i="24"/>
  <c r="F86" i="24"/>
  <c r="A86" i="24" s="1"/>
  <c r="J86" i="24"/>
  <c r="I86" i="24"/>
  <c r="G86" i="24"/>
  <c r="H86" i="24"/>
  <c r="B36" i="23"/>
  <c r="C36" i="23"/>
  <c r="F195" i="24"/>
  <c r="A195" i="24" s="1"/>
  <c r="J195" i="24"/>
  <c r="G195" i="24"/>
  <c r="K195" i="24"/>
  <c r="I195" i="24"/>
  <c r="L195" i="24"/>
  <c r="H195" i="24"/>
  <c r="C289" i="24"/>
  <c r="B289" i="24"/>
  <c r="E289" i="24" s="1"/>
  <c r="C77" i="23"/>
  <c r="B77" i="23"/>
  <c r="C60" i="23"/>
  <c r="B60" i="23"/>
  <c r="B35" i="24"/>
  <c r="E35" i="24" s="1"/>
  <c r="C35" i="24"/>
  <c r="C42" i="24"/>
  <c r="B42" i="24"/>
  <c r="E42" i="24" s="1"/>
  <c r="C56" i="23"/>
  <c r="C90" i="23"/>
  <c r="B90" i="23"/>
  <c r="B58" i="23"/>
  <c r="C58" i="23"/>
  <c r="C62" i="23"/>
  <c r="B62" i="23"/>
  <c r="C54" i="23"/>
  <c r="B54" i="23"/>
  <c r="B66" i="24"/>
  <c r="E66" i="24" s="1"/>
  <c r="C66" i="24"/>
  <c r="B6" i="25"/>
  <c r="P31" i="2"/>
  <c r="F29" i="26" s="1"/>
  <c r="A35" i="21"/>
  <c r="C35" i="23"/>
  <c r="B35" i="23"/>
  <c r="A46" i="21"/>
  <c r="C72" i="23"/>
  <c r="B72" i="23"/>
  <c r="C142" i="23"/>
  <c r="B142" i="23"/>
  <c r="E142" i="23" s="1"/>
  <c r="B152" i="23"/>
  <c r="E152" i="23" s="1"/>
  <c r="C152" i="23"/>
  <c r="C45" i="24"/>
  <c r="B45" i="24"/>
  <c r="E45" i="24" s="1"/>
  <c r="C85" i="23"/>
  <c r="B85" i="23"/>
  <c r="B162" i="24"/>
  <c r="E162" i="24" s="1"/>
  <c r="C162" i="24"/>
  <c r="C128" i="24"/>
  <c r="B128" i="24"/>
  <c r="E128" i="24" s="1"/>
  <c r="C214" i="23"/>
  <c r="B214" i="23"/>
  <c r="E214" i="23" s="1"/>
  <c r="C273" i="23"/>
  <c r="B273" i="23"/>
  <c r="E273" i="23" s="1"/>
  <c r="B94" i="24"/>
  <c r="E94" i="24" s="1"/>
  <c r="C94" i="24"/>
  <c r="B250" i="23"/>
  <c r="E250" i="23" s="1"/>
  <c r="C250" i="23"/>
  <c r="C192" i="24"/>
  <c r="B192" i="24"/>
  <c r="E192" i="24" s="1"/>
  <c r="C102" i="23"/>
  <c r="B102" i="23"/>
  <c r="E102" i="23" s="1"/>
  <c r="B252" i="23"/>
  <c r="E252" i="23" s="1"/>
  <c r="C252" i="23"/>
  <c r="C262" i="24"/>
  <c r="B262" i="24"/>
  <c r="E262" i="24" s="1"/>
  <c r="C266" i="23"/>
  <c r="B266" i="23"/>
  <c r="E266" i="23" s="1"/>
  <c r="C243" i="23"/>
  <c r="B243" i="23"/>
  <c r="E243" i="23" s="1"/>
  <c r="B77" i="24"/>
  <c r="E77" i="24" s="1"/>
  <c r="C77" i="24"/>
  <c r="C148" i="24"/>
  <c r="B148" i="24"/>
  <c r="E148" i="24" s="1"/>
  <c r="B298" i="23"/>
  <c r="E298" i="23" s="1"/>
  <c r="C298" i="23"/>
  <c r="C125" i="23"/>
  <c r="B125" i="23"/>
  <c r="E125" i="23" s="1"/>
  <c r="C138" i="23"/>
  <c r="B138" i="23"/>
  <c r="E138" i="23" s="1"/>
  <c r="B167" i="23"/>
  <c r="E167" i="23" s="1"/>
  <c r="C167" i="23"/>
  <c r="C127" i="23"/>
  <c r="B127" i="23"/>
  <c r="E127" i="23" s="1"/>
  <c r="C260" i="23"/>
  <c r="B260" i="23"/>
  <c r="E260" i="23" s="1"/>
  <c r="C143" i="23"/>
  <c r="B143" i="23"/>
  <c r="E143" i="23" s="1"/>
  <c r="C276" i="24"/>
  <c r="B276" i="24"/>
  <c r="E276" i="24" s="1"/>
  <c r="B275" i="24"/>
  <c r="E275" i="24" s="1"/>
  <c r="C275" i="24"/>
  <c r="B181" i="24"/>
  <c r="E181" i="24" s="1"/>
  <c r="C181" i="24"/>
  <c r="C136" i="24"/>
  <c r="B136" i="24"/>
  <c r="E136" i="24" s="1"/>
  <c r="C280" i="23"/>
  <c r="B280" i="23"/>
  <c r="E280" i="23" s="1"/>
  <c r="C72" i="24"/>
  <c r="B72" i="24"/>
  <c r="E72" i="24" s="1"/>
  <c r="C58" i="24"/>
  <c r="B58" i="24"/>
  <c r="B223" i="23"/>
  <c r="E223" i="23" s="1"/>
  <c r="C223" i="23"/>
  <c r="B170" i="24"/>
  <c r="E170" i="24" s="1"/>
  <c r="C170" i="24"/>
  <c r="B108" i="23"/>
  <c r="E108" i="23" s="1"/>
  <c r="C108" i="23"/>
  <c r="C294" i="23"/>
  <c r="B294" i="23"/>
  <c r="E294" i="23" s="1"/>
  <c r="C88" i="23"/>
  <c r="B88" i="23"/>
  <c r="B83" i="24"/>
  <c r="E83" i="24" s="1"/>
  <c r="C83" i="24"/>
  <c r="B204" i="23"/>
  <c r="E204" i="23" s="1"/>
  <c r="C204" i="23"/>
  <c r="B101" i="23"/>
  <c r="E101" i="23" s="1"/>
  <c r="C101" i="23"/>
  <c r="C91" i="23"/>
  <c r="B91" i="23"/>
  <c r="C132" i="23"/>
  <c r="B132" i="23"/>
  <c r="E132" i="23" s="1"/>
  <c r="C184" i="24"/>
  <c r="B184" i="24"/>
  <c r="E184" i="24" s="1"/>
  <c r="B99" i="24"/>
  <c r="E99" i="24" s="1"/>
  <c r="C99" i="24"/>
  <c r="B60" i="24"/>
  <c r="C60" i="24"/>
  <c r="B92" i="23"/>
  <c r="E92" i="23" s="1"/>
  <c r="C92" i="23"/>
  <c r="B202" i="23"/>
  <c r="E202" i="23" s="1"/>
  <c r="C202" i="23"/>
  <c r="C268" i="23"/>
  <c r="B268" i="23"/>
  <c r="E268" i="23" s="1"/>
  <c r="C299" i="24"/>
  <c r="B299" i="24"/>
  <c r="E299" i="24" s="1"/>
  <c r="C47" i="23"/>
  <c r="B47" i="23"/>
  <c r="B81" i="23"/>
  <c r="C81" i="23"/>
  <c r="C114" i="23"/>
  <c r="B114" i="23"/>
  <c r="E114" i="23" s="1"/>
  <c r="B246" i="23"/>
  <c r="E246" i="23" s="1"/>
  <c r="C246" i="23"/>
  <c r="C270" i="23"/>
  <c r="B270" i="23"/>
  <c r="E270" i="23" s="1"/>
  <c r="A36" i="21"/>
  <c r="B78" i="23"/>
  <c r="C78" i="23"/>
  <c r="C278" i="23"/>
  <c r="B278" i="23"/>
  <c r="E278" i="23" s="1"/>
  <c r="C52" i="24"/>
  <c r="B52" i="24"/>
  <c r="C228" i="23"/>
  <c r="B228" i="23"/>
  <c r="E228" i="23" s="1"/>
  <c r="C254" i="24"/>
  <c r="B254" i="24"/>
  <c r="E254" i="24" s="1"/>
  <c r="B82" i="24"/>
  <c r="E82" i="24" s="1"/>
  <c r="C82" i="24"/>
  <c r="B230" i="24"/>
  <c r="E230" i="24" s="1"/>
  <c r="C230" i="24"/>
  <c r="B293" i="24"/>
  <c r="E293" i="24" s="1"/>
  <c r="C293" i="24"/>
  <c r="B130" i="23"/>
  <c r="E130" i="23" s="1"/>
  <c r="C130" i="23"/>
  <c r="C168" i="24"/>
  <c r="B168" i="24"/>
  <c r="E168" i="24" s="1"/>
  <c r="C103" i="23"/>
  <c r="B103" i="23"/>
  <c r="E103" i="23" s="1"/>
  <c r="B41" i="24"/>
  <c r="E41" i="24" s="1"/>
  <c r="C41" i="24"/>
  <c r="C43" i="24"/>
  <c r="B43" i="24"/>
  <c r="E43" i="24" s="1"/>
  <c r="L242" i="24" l="1"/>
  <c r="J234" i="23"/>
  <c r="H205" i="23"/>
  <c r="I234" i="23"/>
  <c r="F205" i="23"/>
  <c r="A205" i="23" s="1"/>
  <c r="I205" i="23"/>
  <c r="K205" i="23"/>
  <c r="L205" i="23"/>
  <c r="J205" i="23"/>
  <c r="K234" i="23"/>
  <c r="G234" i="23"/>
  <c r="L234" i="23"/>
  <c r="H234" i="23"/>
  <c r="J242" i="24"/>
  <c r="K242" i="24"/>
  <c r="G242" i="24"/>
  <c r="F242" i="24"/>
  <c r="A242" i="24" s="1"/>
  <c r="H242" i="24"/>
  <c r="J113" i="23"/>
  <c r="I146" i="23"/>
  <c r="L7" i="1"/>
  <c r="E7" i="1"/>
  <c r="H260" i="24"/>
  <c r="F79" i="24"/>
  <c r="A79" i="24" s="1"/>
  <c r="H233" i="23"/>
  <c r="F76" i="24"/>
  <c r="A76" i="24" s="1"/>
  <c r="I76" i="24"/>
  <c r="F260" i="24"/>
  <c r="A260" i="24" s="1"/>
  <c r="G146" i="23"/>
  <c r="H145" i="24"/>
  <c r="K145" i="24"/>
  <c r="G145" i="24"/>
  <c r="K145" i="23"/>
  <c r="F145" i="24"/>
  <c r="A145" i="24" s="1"/>
  <c r="L145" i="24"/>
  <c r="J145" i="24"/>
  <c r="K76" i="24"/>
  <c r="K260" i="24"/>
  <c r="F145" i="23"/>
  <c r="A145" i="23" s="1"/>
  <c r="I194" i="24"/>
  <c r="J76" i="24"/>
  <c r="I260" i="24"/>
  <c r="H194" i="24"/>
  <c r="K265" i="24"/>
  <c r="H76" i="24"/>
  <c r="L260" i="24"/>
  <c r="G260" i="24"/>
  <c r="G76" i="24"/>
  <c r="L251" i="23"/>
  <c r="L145" i="23"/>
  <c r="G194" i="24"/>
  <c r="F277" i="23"/>
  <c r="A277" i="23" s="1"/>
  <c r="J129" i="23"/>
  <c r="I145" i="23"/>
  <c r="J145" i="23"/>
  <c r="L261" i="24"/>
  <c r="I261" i="24"/>
  <c r="L259" i="23"/>
  <c r="G145" i="23"/>
  <c r="G282" i="24"/>
  <c r="F177" i="24"/>
  <c r="A177" i="24" s="1"/>
  <c r="L113" i="23"/>
  <c r="H113" i="23"/>
  <c r="L293" i="23"/>
  <c r="L129" i="23"/>
  <c r="J79" i="24"/>
  <c r="F113" i="23"/>
  <c r="A113" i="23" s="1"/>
  <c r="I113" i="23"/>
  <c r="K129" i="23"/>
  <c r="H282" i="24"/>
  <c r="H147" i="24"/>
  <c r="I277" i="23"/>
  <c r="G221" i="23"/>
  <c r="J282" i="24"/>
  <c r="K113" i="23"/>
  <c r="G277" i="23"/>
  <c r="G129" i="23"/>
  <c r="K282" i="24"/>
  <c r="K79" i="24"/>
  <c r="G261" i="24"/>
  <c r="F174" i="23"/>
  <c r="A174" i="23" s="1"/>
  <c r="L177" i="24"/>
  <c r="H154" i="24"/>
  <c r="L134" i="24"/>
  <c r="K174" i="24"/>
  <c r="I249" i="24"/>
  <c r="H255" i="24"/>
  <c r="J233" i="23"/>
  <c r="J131" i="23"/>
  <c r="F274" i="24"/>
  <c r="A274" i="24" s="1"/>
  <c r="J80" i="24"/>
  <c r="I265" i="24"/>
  <c r="J265" i="24"/>
  <c r="L194" i="24"/>
  <c r="I233" i="23"/>
  <c r="G199" i="23"/>
  <c r="I131" i="23"/>
  <c r="F265" i="24"/>
  <c r="A265" i="24" s="1"/>
  <c r="J215" i="24"/>
  <c r="L265" i="24"/>
  <c r="L146" i="23"/>
  <c r="F287" i="24"/>
  <c r="A287" i="24" s="1"/>
  <c r="I177" i="24"/>
  <c r="G287" i="24"/>
  <c r="G257" i="23"/>
  <c r="G183" i="24"/>
  <c r="H297" i="24"/>
  <c r="L297" i="24"/>
  <c r="J227" i="24"/>
  <c r="K177" i="24"/>
  <c r="L257" i="23"/>
  <c r="H218" i="24"/>
  <c r="L181" i="23"/>
  <c r="G181" i="23"/>
  <c r="L233" i="23"/>
  <c r="K233" i="23"/>
  <c r="J181" i="23"/>
  <c r="I181" i="23"/>
  <c r="L130" i="24"/>
  <c r="H239" i="23"/>
  <c r="G131" i="23"/>
  <c r="L131" i="23"/>
  <c r="H265" i="24"/>
  <c r="F146" i="23"/>
  <c r="A146" i="23" s="1"/>
  <c r="L263" i="23"/>
  <c r="F181" i="23"/>
  <c r="A181" i="23" s="1"/>
  <c r="I214" i="24"/>
  <c r="G233" i="23"/>
  <c r="H181" i="23"/>
  <c r="I259" i="23"/>
  <c r="G259" i="23"/>
  <c r="K109" i="24"/>
  <c r="J194" i="24"/>
  <c r="F194" i="24"/>
  <c r="A194" i="24" s="1"/>
  <c r="L257" i="24"/>
  <c r="K146" i="23"/>
  <c r="H146" i="23"/>
  <c r="K287" i="24"/>
  <c r="F139" i="24"/>
  <c r="A139" i="24" s="1"/>
  <c r="F218" i="24"/>
  <c r="A218" i="24" s="1"/>
  <c r="J174" i="23"/>
  <c r="I287" i="24"/>
  <c r="F257" i="23"/>
  <c r="A257" i="23" s="1"/>
  <c r="K215" i="24"/>
  <c r="G297" i="24"/>
  <c r="I174" i="23"/>
  <c r="L190" i="24"/>
  <c r="K174" i="23"/>
  <c r="K293" i="23"/>
  <c r="F293" i="23"/>
  <c r="A293" i="23" s="1"/>
  <c r="K257" i="23"/>
  <c r="J127" i="24"/>
  <c r="H139" i="24"/>
  <c r="J293" i="23"/>
  <c r="G293" i="23"/>
  <c r="H287" i="24"/>
  <c r="L139" i="24"/>
  <c r="L218" i="24"/>
  <c r="K149" i="23"/>
  <c r="I293" i="23"/>
  <c r="K173" i="23"/>
  <c r="K227" i="24"/>
  <c r="L287" i="24"/>
  <c r="K147" i="24"/>
  <c r="H177" i="24"/>
  <c r="I257" i="23"/>
  <c r="K139" i="24"/>
  <c r="J257" i="23"/>
  <c r="H127" i="24"/>
  <c r="G177" i="24"/>
  <c r="J218" i="24"/>
  <c r="G218" i="24"/>
  <c r="J297" i="24"/>
  <c r="K218" i="24"/>
  <c r="F297" i="24"/>
  <c r="A297" i="24" s="1"/>
  <c r="I297" i="24"/>
  <c r="G174" i="23"/>
  <c r="L174" i="23"/>
  <c r="I165" i="23"/>
  <c r="G165" i="24"/>
  <c r="J225" i="24"/>
  <c r="F117" i="23"/>
  <c r="A117" i="23" s="1"/>
  <c r="K255" i="24"/>
  <c r="H277" i="23"/>
  <c r="K277" i="23"/>
  <c r="G165" i="23"/>
  <c r="J219" i="24"/>
  <c r="L169" i="23"/>
  <c r="I129" i="23"/>
  <c r="K131" i="23"/>
  <c r="I282" i="24"/>
  <c r="L282" i="24"/>
  <c r="G238" i="24"/>
  <c r="J281" i="24"/>
  <c r="G80" i="24"/>
  <c r="H261" i="24"/>
  <c r="F44" i="24"/>
  <c r="A44" i="24" s="1"/>
  <c r="J261" i="24"/>
  <c r="G251" i="23"/>
  <c r="G239" i="23"/>
  <c r="I277" i="24"/>
  <c r="J117" i="23"/>
  <c r="J277" i="23"/>
  <c r="J214" i="24"/>
  <c r="J149" i="23"/>
  <c r="F219" i="24"/>
  <c r="A219" i="24" s="1"/>
  <c r="F169" i="23"/>
  <c r="A169" i="23" s="1"/>
  <c r="H129" i="23"/>
  <c r="L216" i="24"/>
  <c r="F130" i="24"/>
  <c r="A130" i="24" s="1"/>
  <c r="F131" i="23"/>
  <c r="A131" i="23" s="1"/>
  <c r="F97" i="24"/>
  <c r="A97" i="24" s="1"/>
  <c r="G243" i="24"/>
  <c r="H165" i="24"/>
  <c r="G147" i="24"/>
  <c r="K133" i="24"/>
  <c r="H80" i="24"/>
  <c r="L79" i="24"/>
  <c r="H281" i="24"/>
  <c r="H79" i="24"/>
  <c r="G79" i="24"/>
  <c r="L109" i="24"/>
  <c r="F261" i="24"/>
  <c r="A261" i="24" s="1"/>
  <c r="J126" i="24"/>
  <c r="J173" i="23"/>
  <c r="H210" i="23"/>
  <c r="I149" i="23"/>
  <c r="L165" i="23"/>
  <c r="K251" i="23"/>
  <c r="I130" i="24"/>
  <c r="G149" i="24"/>
  <c r="F165" i="24"/>
  <c r="A165" i="24" s="1"/>
  <c r="F227" i="24"/>
  <c r="A227" i="24" s="1"/>
  <c r="K146" i="24"/>
  <c r="I239" i="23"/>
  <c r="J239" i="23"/>
  <c r="F281" i="24"/>
  <c r="A281" i="24" s="1"/>
  <c r="L147" i="24"/>
  <c r="J211" i="23"/>
  <c r="G210" i="24"/>
  <c r="K210" i="24"/>
  <c r="G270" i="24"/>
  <c r="I263" i="23"/>
  <c r="H261" i="23"/>
  <c r="L227" i="24"/>
  <c r="I227" i="24"/>
  <c r="I146" i="24"/>
  <c r="L281" i="23"/>
  <c r="F37" i="24"/>
  <c r="A37" i="24" s="1"/>
  <c r="F149" i="23"/>
  <c r="A149" i="23" s="1"/>
  <c r="J165" i="23"/>
  <c r="G219" i="24"/>
  <c r="H251" i="23"/>
  <c r="K261" i="23"/>
  <c r="G130" i="24"/>
  <c r="K165" i="24"/>
  <c r="G227" i="24"/>
  <c r="I147" i="24"/>
  <c r="G294" i="24"/>
  <c r="F147" i="24"/>
  <c r="A147" i="24" s="1"/>
  <c r="I225" i="24"/>
  <c r="L267" i="23"/>
  <c r="G257" i="24"/>
  <c r="F261" i="23"/>
  <c r="A261" i="23" s="1"/>
  <c r="H289" i="23"/>
  <c r="H84" i="24"/>
  <c r="G133" i="24"/>
  <c r="G159" i="23"/>
  <c r="L210" i="23"/>
  <c r="K229" i="23"/>
  <c r="G149" i="23"/>
  <c r="K165" i="23"/>
  <c r="F165" i="23"/>
  <c r="A165" i="23" s="1"/>
  <c r="L219" i="24"/>
  <c r="I219" i="24"/>
  <c r="J251" i="23"/>
  <c r="J263" i="23"/>
  <c r="H173" i="23"/>
  <c r="I173" i="23"/>
  <c r="J261" i="23"/>
  <c r="K217" i="23"/>
  <c r="H281" i="23"/>
  <c r="J178" i="24"/>
  <c r="H130" i="24"/>
  <c r="I165" i="24"/>
  <c r="J206" i="24"/>
  <c r="F133" i="24"/>
  <c r="A133" i="24" s="1"/>
  <c r="K238" i="24"/>
  <c r="G281" i="23"/>
  <c r="J281" i="23"/>
  <c r="G281" i="24"/>
  <c r="K281" i="24"/>
  <c r="F225" i="24"/>
  <c r="A225" i="24" s="1"/>
  <c r="G190" i="24"/>
  <c r="J150" i="24"/>
  <c r="J257" i="24"/>
  <c r="K257" i="24"/>
  <c r="K84" i="24"/>
  <c r="H225" i="24"/>
  <c r="L150" i="24"/>
  <c r="G211" i="23"/>
  <c r="K190" i="24"/>
  <c r="H210" i="24"/>
  <c r="L210" i="24"/>
  <c r="J37" i="24"/>
  <c r="I291" i="24"/>
  <c r="F263" i="23"/>
  <c r="A263" i="23" s="1"/>
  <c r="K263" i="23"/>
  <c r="K289" i="23"/>
  <c r="G173" i="23"/>
  <c r="L261" i="23"/>
  <c r="J190" i="24"/>
  <c r="I210" i="24"/>
  <c r="H198" i="23"/>
  <c r="F239" i="23"/>
  <c r="A239" i="23" s="1"/>
  <c r="K239" i="23"/>
  <c r="G208" i="23"/>
  <c r="J133" i="24"/>
  <c r="I159" i="23"/>
  <c r="F229" i="23"/>
  <c r="A229" i="23" s="1"/>
  <c r="L149" i="23"/>
  <c r="K219" i="24"/>
  <c r="I251" i="23"/>
  <c r="G263" i="23"/>
  <c r="L173" i="23"/>
  <c r="G261" i="23"/>
  <c r="H217" i="23"/>
  <c r="K130" i="24"/>
  <c r="L165" i="24"/>
  <c r="F163" i="24"/>
  <c r="A163" i="24" s="1"/>
  <c r="I281" i="24"/>
  <c r="K225" i="24"/>
  <c r="G225" i="24"/>
  <c r="F257" i="24"/>
  <c r="A257" i="24" s="1"/>
  <c r="L211" i="23"/>
  <c r="I257" i="24"/>
  <c r="F210" i="24"/>
  <c r="A210" i="24" s="1"/>
  <c r="K150" i="24"/>
  <c r="J270" i="24"/>
  <c r="H283" i="24"/>
  <c r="K269" i="23"/>
  <c r="I133" i="23"/>
  <c r="H183" i="24"/>
  <c r="I253" i="24"/>
  <c r="F174" i="24"/>
  <c r="A174" i="24" s="1"/>
  <c r="L166" i="24"/>
  <c r="F291" i="24"/>
  <c r="A291" i="24" s="1"/>
  <c r="L133" i="23"/>
  <c r="I102" i="24"/>
  <c r="L183" i="24"/>
  <c r="J154" i="24"/>
  <c r="L253" i="24"/>
  <c r="I294" i="24"/>
  <c r="I235" i="23"/>
  <c r="G290" i="24"/>
  <c r="I150" i="24"/>
  <c r="H150" i="24"/>
  <c r="F150" i="24"/>
  <c r="A150" i="24" s="1"/>
  <c r="F166" i="24"/>
  <c r="A166" i="24" s="1"/>
  <c r="I221" i="23"/>
  <c r="F253" i="24"/>
  <c r="A253" i="24" s="1"/>
  <c r="F146" i="24"/>
  <c r="A146" i="24" s="1"/>
  <c r="K253" i="24"/>
  <c r="J249" i="24"/>
  <c r="F119" i="23"/>
  <c r="A119" i="23" s="1"/>
  <c r="I37" i="24"/>
  <c r="G229" i="23"/>
  <c r="I289" i="23"/>
  <c r="H133" i="23"/>
  <c r="F281" i="23"/>
  <c r="A281" i="23" s="1"/>
  <c r="K102" i="24"/>
  <c r="I183" i="24"/>
  <c r="K131" i="24"/>
  <c r="G154" i="24"/>
  <c r="J253" i="24"/>
  <c r="G253" i="24"/>
  <c r="K281" i="23"/>
  <c r="I198" i="24"/>
  <c r="H190" i="24"/>
  <c r="F190" i="24"/>
  <c r="A190" i="24" s="1"/>
  <c r="K134" i="24"/>
  <c r="I134" i="24"/>
  <c r="F198" i="24"/>
  <c r="A198" i="24" s="1"/>
  <c r="G174" i="24"/>
  <c r="H298" i="24"/>
  <c r="G298" i="24"/>
  <c r="G283" i="24"/>
  <c r="F198" i="23"/>
  <c r="A198" i="23" s="1"/>
  <c r="J169" i="23"/>
  <c r="K216" i="24"/>
  <c r="G97" i="24"/>
  <c r="I274" i="24"/>
  <c r="K233" i="24"/>
  <c r="G109" i="24"/>
  <c r="L44" i="24"/>
  <c r="I126" i="24"/>
  <c r="H119" i="23"/>
  <c r="H277" i="24"/>
  <c r="J277" i="24"/>
  <c r="H117" i="23"/>
  <c r="L117" i="23"/>
  <c r="G255" i="24"/>
  <c r="F255" i="24"/>
  <c r="A255" i="24" s="1"/>
  <c r="H214" i="24"/>
  <c r="K214" i="24"/>
  <c r="K133" i="23"/>
  <c r="G133" i="23"/>
  <c r="K169" i="23"/>
  <c r="G169" i="23"/>
  <c r="I216" i="24"/>
  <c r="H216" i="24"/>
  <c r="F110" i="24"/>
  <c r="A110" i="24" s="1"/>
  <c r="J183" i="24"/>
  <c r="I97" i="24"/>
  <c r="H97" i="24"/>
  <c r="K154" i="24"/>
  <c r="F154" i="24"/>
  <c r="A154" i="24" s="1"/>
  <c r="J279" i="23"/>
  <c r="J274" i="24"/>
  <c r="G274" i="24"/>
  <c r="I233" i="24"/>
  <c r="H243" i="24"/>
  <c r="J233" i="24"/>
  <c r="K80" i="24"/>
  <c r="G198" i="24"/>
  <c r="H134" i="24"/>
  <c r="I275" i="23"/>
  <c r="G134" i="24"/>
  <c r="J109" i="24"/>
  <c r="H249" i="24"/>
  <c r="G249" i="24"/>
  <c r="H146" i="24"/>
  <c r="L174" i="24"/>
  <c r="J139" i="24"/>
  <c r="G166" i="24"/>
  <c r="K166" i="24"/>
  <c r="L126" i="24"/>
  <c r="G277" i="24"/>
  <c r="K277" i="24"/>
  <c r="I117" i="23"/>
  <c r="L255" i="24"/>
  <c r="I255" i="24"/>
  <c r="L214" i="24"/>
  <c r="H169" i="23"/>
  <c r="J216" i="24"/>
  <c r="L97" i="24"/>
  <c r="F273" i="24"/>
  <c r="A273" i="24" s="1"/>
  <c r="H274" i="24"/>
  <c r="G233" i="24"/>
  <c r="H259" i="23"/>
  <c r="F80" i="24"/>
  <c r="A80" i="24" s="1"/>
  <c r="F259" i="23"/>
  <c r="A259" i="23" s="1"/>
  <c r="I109" i="24"/>
  <c r="F109" i="24"/>
  <c r="A109" i="24" s="1"/>
  <c r="L277" i="24"/>
  <c r="G117" i="23"/>
  <c r="G214" i="24"/>
  <c r="H249" i="23"/>
  <c r="K200" i="23"/>
  <c r="J133" i="23"/>
  <c r="F216" i="24"/>
  <c r="A216" i="24" s="1"/>
  <c r="I231" i="23"/>
  <c r="F183" i="24"/>
  <c r="A183" i="24" s="1"/>
  <c r="J97" i="24"/>
  <c r="I154" i="24"/>
  <c r="K274" i="24"/>
  <c r="F233" i="24"/>
  <c r="A233" i="24" s="1"/>
  <c r="K243" i="24"/>
  <c r="L146" i="24"/>
  <c r="L80" i="24"/>
  <c r="K198" i="24"/>
  <c r="J198" i="24"/>
  <c r="J259" i="23"/>
  <c r="G139" i="24"/>
  <c r="F134" i="24"/>
  <c r="A134" i="24" s="1"/>
  <c r="L198" i="24"/>
  <c r="I290" i="24"/>
  <c r="L249" i="24"/>
  <c r="J146" i="24"/>
  <c r="F275" i="23"/>
  <c r="A275" i="23" s="1"/>
  <c r="K249" i="24"/>
  <c r="L233" i="24"/>
  <c r="L298" i="24"/>
  <c r="H166" i="24"/>
  <c r="J44" i="24"/>
  <c r="H126" i="24"/>
  <c r="J291" i="24"/>
  <c r="L291" i="24"/>
  <c r="J289" i="23"/>
  <c r="L102" i="24"/>
  <c r="G131" i="24"/>
  <c r="H287" i="23"/>
  <c r="K267" i="23"/>
  <c r="F235" i="23"/>
  <c r="A235" i="23" s="1"/>
  <c r="L283" i="24"/>
  <c r="F283" i="24"/>
  <c r="A283" i="24" s="1"/>
  <c r="I119" i="23"/>
  <c r="K119" i="23"/>
  <c r="I140" i="23"/>
  <c r="K159" i="23"/>
  <c r="H37" i="24"/>
  <c r="L37" i="24"/>
  <c r="K291" i="24"/>
  <c r="F210" i="23"/>
  <c r="A210" i="23" s="1"/>
  <c r="L229" i="23"/>
  <c r="I229" i="23"/>
  <c r="I276" i="23"/>
  <c r="G289" i="23"/>
  <c r="K221" i="23"/>
  <c r="J217" i="23"/>
  <c r="H102" i="24"/>
  <c r="F102" i="24"/>
  <c r="A102" i="24" s="1"/>
  <c r="L110" i="24"/>
  <c r="K110" i="24"/>
  <c r="L131" i="24"/>
  <c r="H206" i="24"/>
  <c r="L238" i="24"/>
  <c r="L163" i="24"/>
  <c r="H238" i="24"/>
  <c r="G206" i="24"/>
  <c r="G225" i="23"/>
  <c r="J235" i="23"/>
  <c r="G223" i="24"/>
  <c r="H267" i="23"/>
  <c r="I267" i="23"/>
  <c r="G84" i="24"/>
  <c r="J290" i="24"/>
  <c r="F267" i="23"/>
  <c r="A267" i="23" s="1"/>
  <c r="L84" i="24"/>
  <c r="L275" i="23"/>
  <c r="F270" i="24"/>
  <c r="A270" i="24" s="1"/>
  <c r="I283" i="24"/>
  <c r="J166" i="24"/>
  <c r="H275" i="23"/>
  <c r="L119" i="23"/>
  <c r="J119" i="23"/>
  <c r="J210" i="23"/>
  <c r="K210" i="23"/>
  <c r="J221" i="23"/>
  <c r="I110" i="24"/>
  <c r="J110" i="24"/>
  <c r="J171" i="24"/>
  <c r="L110" i="23"/>
  <c r="H221" i="23"/>
  <c r="I104" i="23"/>
  <c r="L290" i="24"/>
  <c r="H270" i="24"/>
  <c r="F159" i="23"/>
  <c r="A159" i="23" s="1"/>
  <c r="K37" i="24"/>
  <c r="H291" i="24"/>
  <c r="G210" i="23"/>
  <c r="L290" i="23"/>
  <c r="J229" i="23"/>
  <c r="L276" i="23"/>
  <c r="J135" i="23"/>
  <c r="F289" i="23"/>
  <c r="A289" i="23" s="1"/>
  <c r="F221" i="23"/>
  <c r="A221" i="23" s="1"/>
  <c r="F217" i="23"/>
  <c r="A217" i="23" s="1"/>
  <c r="L178" i="24"/>
  <c r="G102" i="24"/>
  <c r="G110" i="24"/>
  <c r="J131" i="24"/>
  <c r="I238" i="24"/>
  <c r="L206" i="24"/>
  <c r="H223" i="24"/>
  <c r="J238" i="24"/>
  <c r="F206" i="24"/>
  <c r="A206" i="24" s="1"/>
  <c r="K206" i="24"/>
  <c r="L294" i="24"/>
  <c r="I211" i="23"/>
  <c r="G275" i="23"/>
  <c r="K275" i="23"/>
  <c r="G235" i="23"/>
  <c r="K235" i="23"/>
  <c r="H235" i="23"/>
  <c r="F84" i="24"/>
  <c r="A84" i="24" s="1"/>
  <c r="I84" i="24"/>
  <c r="F290" i="24"/>
  <c r="A290" i="24" s="1"/>
  <c r="K290" i="24"/>
  <c r="G267" i="23"/>
  <c r="K283" i="24"/>
  <c r="H129" i="24"/>
  <c r="I129" i="24"/>
  <c r="K230" i="23"/>
  <c r="F230" i="23"/>
  <c r="A230" i="23" s="1"/>
  <c r="I230" i="23"/>
  <c r="H230" i="23"/>
  <c r="L230" i="23"/>
  <c r="J230" i="23"/>
  <c r="G230" i="23"/>
  <c r="K290" i="23"/>
  <c r="K178" i="24"/>
  <c r="F178" i="24"/>
  <c r="A178" i="24" s="1"/>
  <c r="G163" i="24"/>
  <c r="H225" i="23"/>
  <c r="L129" i="24"/>
  <c r="K129" i="24"/>
  <c r="H133" i="24"/>
  <c r="H159" i="23"/>
  <c r="L159" i="23"/>
  <c r="J290" i="23"/>
  <c r="L249" i="23"/>
  <c r="G106" i="23"/>
  <c r="I217" i="23"/>
  <c r="F231" i="23"/>
  <c r="A231" i="23" s="1"/>
  <c r="H178" i="24"/>
  <c r="I131" i="24"/>
  <c r="G273" i="24"/>
  <c r="L243" i="24"/>
  <c r="F243" i="24"/>
  <c r="A243" i="24" s="1"/>
  <c r="J223" i="24"/>
  <c r="L258" i="24"/>
  <c r="J294" i="24"/>
  <c r="K225" i="23"/>
  <c r="J225" i="23"/>
  <c r="L223" i="24"/>
  <c r="I223" i="24"/>
  <c r="K294" i="24"/>
  <c r="K253" i="23"/>
  <c r="G253" i="23"/>
  <c r="L253" i="23"/>
  <c r="L127" i="24"/>
  <c r="F127" i="24"/>
  <c r="A127" i="24" s="1"/>
  <c r="G127" i="24"/>
  <c r="I198" i="23"/>
  <c r="I44" i="24"/>
  <c r="G44" i="24"/>
  <c r="G126" i="24"/>
  <c r="K126" i="24"/>
  <c r="I298" i="24"/>
  <c r="K298" i="24"/>
  <c r="F298" i="24"/>
  <c r="A298" i="24" s="1"/>
  <c r="H174" i="24"/>
  <c r="J174" i="24"/>
  <c r="F290" i="23"/>
  <c r="A290" i="23" s="1"/>
  <c r="G249" i="23"/>
  <c r="H279" i="23"/>
  <c r="K163" i="24"/>
  <c r="I163" i="24"/>
  <c r="I225" i="23"/>
  <c r="F253" i="23"/>
  <c r="A253" i="23" s="1"/>
  <c r="K211" i="23"/>
  <c r="F129" i="24"/>
  <c r="A129" i="24" s="1"/>
  <c r="G198" i="23"/>
  <c r="J198" i="23"/>
  <c r="J229" i="24"/>
  <c r="K229" i="24"/>
  <c r="F229" i="24"/>
  <c r="A229" i="24" s="1"/>
  <c r="L229" i="24"/>
  <c r="H229" i="24"/>
  <c r="I229" i="24"/>
  <c r="G229" i="24"/>
  <c r="I133" i="24"/>
  <c r="H290" i="23"/>
  <c r="K249" i="23"/>
  <c r="G269" i="23"/>
  <c r="L217" i="23"/>
  <c r="H231" i="23"/>
  <c r="I178" i="24"/>
  <c r="H131" i="24"/>
  <c r="F279" i="23"/>
  <c r="A279" i="23" s="1"/>
  <c r="J243" i="24"/>
  <c r="F223" i="24"/>
  <c r="A223" i="24" s="1"/>
  <c r="H163" i="24"/>
  <c r="F294" i="24"/>
  <c r="A294" i="24" s="1"/>
  <c r="H106" i="23"/>
  <c r="F225" i="23"/>
  <c r="A225" i="23" s="1"/>
  <c r="H211" i="23"/>
  <c r="G290" i="23"/>
  <c r="J253" i="23"/>
  <c r="I127" i="24"/>
  <c r="H253" i="23"/>
  <c r="J129" i="24"/>
  <c r="K198" i="23"/>
  <c r="H44" i="24"/>
  <c r="K270" i="24"/>
  <c r="I270" i="24"/>
  <c r="L208" i="23"/>
  <c r="F110" i="23"/>
  <c r="A110" i="23" s="1"/>
  <c r="L215" i="24"/>
  <c r="F249" i="23"/>
  <c r="A249" i="23" s="1"/>
  <c r="J249" i="23"/>
  <c r="J195" i="23"/>
  <c r="K279" i="23"/>
  <c r="G279" i="23"/>
  <c r="F199" i="23"/>
  <c r="A199" i="23" s="1"/>
  <c r="J258" i="24"/>
  <c r="K110" i="23"/>
  <c r="I199" i="23"/>
  <c r="H209" i="24"/>
  <c r="F195" i="23"/>
  <c r="A195" i="23" s="1"/>
  <c r="J219" i="23"/>
  <c r="I279" i="23"/>
  <c r="J110" i="23"/>
  <c r="G110" i="23"/>
  <c r="I110" i="23"/>
  <c r="I215" i="23"/>
  <c r="L215" i="23"/>
  <c r="K215" i="23"/>
  <c r="F215" i="23"/>
  <c r="A215" i="23" s="1"/>
  <c r="H215" i="23"/>
  <c r="J215" i="23"/>
  <c r="G215" i="23"/>
  <c r="J189" i="24"/>
  <c r="J68" i="24"/>
  <c r="L200" i="24"/>
  <c r="L182" i="24"/>
  <c r="J200" i="24"/>
  <c r="J149" i="24"/>
  <c r="J273" i="24"/>
  <c r="L209" i="24"/>
  <c r="F215" i="24"/>
  <c r="A215" i="24" s="1"/>
  <c r="I215" i="24"/>
  <c r="L273" i="24"/>
  <c r="K68" i="24"/>
  <c r="G215" i="24"/>
  <c r="G189" i="24"/>
  <c r="H182" i="24"/>
  <c r="L68" i="24"/>
  <c r="I68" i="24"/>
  <c r="H200" i="24"/>
  <c r="H189" i="24"/>
  <c r="H276" i="23"/>
  <c r="H135" i="23"/>
  <c r="K149" i="24"/>
  <c r="H149" i="24"/>
  <c r="L171" i="24"/>
  <c r="I182" i="24"/>
  <c r="J276" i="23"/>
  <c r="K276" i="23"/>
  <c r="L135" i="23"/>
  <c r="I135" i="23"/>
  <c r="J269" i="23"/>
  <c r="F269" i="23"/>
  <c r="A269" i="23" s="1"/>
  <c r="L231" i="23"/>
  <c r="K231" i="23"/>
  <c r="I195" i="23"/>
  <c r="L195" i="23"/>
  <c r="L149" i="24"/>
  <c r="I273" i="24"/>
  <c r="K258" i="24"/>
  <c r="F171" i="24"/>
  <c r="A171" i="24" s="1"/>
  <c r="K171" i="24"/>
  <c r="F258" i="24"/>
  <c r="A258" i="24" s="1"/>
  <c r="J182" i="24"/>
  <c r="K209" i="24"/>
  <c r="G209" i="24"/>
  <c r="F209" i="24"/>
  <c r="A209" i="24" s="1"/>
  <c r="C8" i="2"/>
  <c r="F7" i="2"/>
  <c r="G7" i="2" s="1"/>
  <c r="I200" i="24"/>
  <c r="F200" i="24"/>
  <c r="A200" i="24" s="1"/>
  <c r="G200" i="24"/>
  <c r="F135" i="23"/>
  <c r="A135" i="23" s="1"/>
  <c r="I269" i="23"/>
  <c r="H195" i="23"/>
  <c r="F182" i="24"/>
  <c r="A182" i="24" s="1"/>
  <c r="G276" i="23"/>
  <c r="K135" i="23"/>
  <c r="H269" i="23"/>
  <c r="J231" i="23"/>
  <c r="G195" i="23"/>
  <c r="I149" i="24"/>
  <c r="H273" i="24"/>
  <c r="I171" i="24"/>
  <c r="I258" i="24"/>
  <c r="H258" i="24"/>
  <c r="G171" i="24"/>
  <c r="G182" i="24"/>
  <c r="J209" i="24"/>
  <c r="H250" i="24"/>
  <c r="K189" i="24"/>
  <c r="I189" i="24"/>
  <c r="G68" i="24"/>
  <c r="G135" i="24"/>
  <c r="H224" i="24"/>
  <c r="F180" i="24"/>
  <c r="A180" i="24" s="1"/>
  <c r="F189" i="24"/>
  <c r="A189" i="24" s="1"/>
  <c r="F68" i="24"/>
  <c r="A68" i="24" s="1"/>
  <c r="L224" i="24"/>
  <c r="L180" i="24"/>
  <c r="G222" i="24"/>
  <c r="J222" i="24"/>
  <c r="I222" i="24"/>
  <c r="L222" i="24"/>
  <c r="H222" i="24"/>
  <c r="F222" i="24"/>
  <c r="A222" i="24" s="1"/>
  <c r="K222" i="24"/>
  <c r="J224" i="24"/>
  <c r="I224" i="24"/>
  <c r="K180" i="24"/>
  <c r="L200" i="23"/>
  <c r="I279" i="24"/>
  <c r="G47" i="24"/>
  <c r="L287" i="23"/>
  <c r="J135" i="24"/>
  <c r="I193" i="24"/>
  <c r="H193" i="24"/>
  <c r="J193" i="24"/>
  <c r="G193" i="24"/>
  <c r="F193" i="24"/>
  <c r="A193" i="24" s="1"/>
  <c r="L193" i="24"/>
  <c r="K193" i="24"/>
  <c r="F224" i="24"/>
  <c r="A224" i="24" s="1"/>
  <c r="G279" i="24"/>
  <c r="F287" i="23"/>
  <c r="A287" i="23" s="1"/>
  <c r="I47" i="24"/>
  <c r="L137" i="24"/>
  <c r="H137" i="24"/>
  <c r="F137" i="24"/>
  <c r="A137" i="24" s="1"/>
  <c r="K137" i="24"/>
  <c r="J137" i="24"/>
  <c r="I137" i="24"/>
  <c r="G137" i="24"/>
  <c r="G224" i="24"/>
  <c r="G180" i="24"/>
  <c r="J200" i="23"/>
  <c r="I287" i="23"/>
  <c r="J159" i="24"/>
  <c r="H140" i="23"/>
  <c r="H199" i="23"/>
  <c r="J106" i="23"/>
  <c r="I250" i="24"/>
  <c r="L106" i="23"/>
  <c r="I200" i="23"/>
  <c r="H200" i="23"/>
  <c r="I106" i="23"/>
  <c r="G200" i="23"/>
  <c r="F106" i="23"/>
  <c r="A106" i="23" s="1"/>
  <c r="K199" i="23"/>
  <c r="L199" i="23"/>
  <c r="G104" i="23"/>
  <c r="J104" i="23"/>
  <c r="L104" i="23"/>
  <c r="H104" i="23"/>
  <c r="F104" i="23"/>
  <c r="A104" i="23" s="1"/>
  <c r="F250" i="24"/>
  <c r="A250" i="24" s="1"/>
  <c r="G250" i="24"/>
  <c r="K250" i="24"/>
  <c r="J250" i="24"/>
  <c r="K135" i="24"/>
  <c r="F135" i="24"/>
  <c r="A135" i="24" s="1"/>
  <c r="L135" i="24"/>
  <c r="H135" i="24"/>
  <c r="H219" i="23"/>
  <c r="K123" i="23"/>
  <c r="L219" i="23"/>
  <c r="G123" i="23"/>
  <c r="H47" i="24"/>
  <c r="F47" i="24"/>
  <c r="A47" i="24" s="1"/>
  <c r="L47" i="24"/>
  <c r="K47" i="24"/>
  <c r="G287" i="23"/>
  <c r="K287" i="23"/>
  <c r="G191" i="23"/>
  <c r="K191" i="23"/>
  <c r="H191" i="23"/>
  <c r="F191" i="23"/>
  <c r="A191" i="23" s="1"/>
  <c r="J191" i="23"/>
  <c r="L191" i="23"/>
  <c r="I191" i="23"/>
  <c r="J123" i="23"/>
  <c r="F187" i="24"/>
  <c r="A187" i="24" s="1"/>
  <c r="J187" i="24"/>
  <c r="I187" i="24"/>
  <c r="G187" i="24"/>
  <c r="L187" i="24"/>
  <c r="K187" i="24"/>
  <c r="H187" i="24"/>
  <c r="I179" i="24"/>
  <c r="F179" i="24"/>
  <c r="A179" i="24" s="1"/>
  <c r="J179" i="24"/>
  <c r="H179" i="24"/>
  <c r="L179" i="24"/>
  <c r="K179" i="24"/>
  <c r="G179" i="24"/>
  <c r="J151" i="24"/>
  <c r="H151" i="24"/>
  <c r="K151" i="24"/>
  <c r="G151" i="24"/>
  <c r="F151" i="24"/>
  <c r="A151" i="24" s="1"/>
  <c r="I151" i="24"/>
  <c r="L151" i="24"/>
  <c r="J175" i="24"/>
  <c r="L175" i="24"/>
  <c r="F175" i="24"/>
  <c r="A175" i="24" s="1"/>
  <c r="H175" i="24"/>
  <c r="K175" i="24"/>
  <c r="G175" i="24"/>
  <c r="I175" i="24"/>
  <c r="H155" i="24"/>
  <c r="G155" i="24"/>
  <c r="J155" i="24"/>
  <c r="F155" i="24"/>
  <c r="A155" i="24" s="1"/>
  <c r="L155" i="24"/>
  <c r="I155" i="24"/>
  <c r="K155" i="24"/>
  <c r="L101" i="24"/>
  <c r="I101" i="24"/>
  <c r="G101" i="24"/>
  <c r="H101" i="24"/>
  <c r="J101" i="24"/>
  <c r="F101" i="24"/>
  <c r="A101" i="24" s="1"/>
  <c r="K101" i="24"/>
  <c r="I91" i="24"/>
  <c r="H91" i="24"/>
  <c r="J91" i="24"/>
  <c r="L91" i="24"/>
  <c r="K91" i="24"/>
  <c r="F91" i="24"/>
  <c r="A91" i="24" s="1"/>
  <c r="G91" i="24"/>
  <c r="H71" i="24"/>
  <c r="I71" i="24"/>
  <c r="F71" i="24"/>
  <c r="A71" i="24" s="1"/>
  <c r="K71" i="24"/>
  <c r="L71" i="24"/>
  <c r="G71" i="24"/>
  <c r="J71" i="24"/>
  <c r="H199" i="24"/>
  <c r="K199" i="24"/>
  <c r="I199" i="24"/>
  <c r="L199" i="24"/>
  <c r="F199" i="24"/>
  <c r="A199" i="24" s="1"/>
  <c r="J199" i="24"/>
  <c r="G199" i="24"/>
  <c r="K124" i="24"/>
  <c r="J124" i="24"/>
  <c r="L124" i="24"/>
  <c r="H124" i="24"/>
  <c r="G124" i="24"/>
  <c r="I124" i="24"/>
  <c r="F124" i="24"/>
  <c r="A124" i="24" s="1"/>
  <c r="K100" i="24"/>
  <c r="J100" i="24"/>
  <c r="I100" i="24"/>
  <c r="L100" i="24"/>
  <c r="G100" i="24"/>
  <c r="F100" i="24"/>
  <c r="A100" i="24" s="1"/>
  <c r="H100" i="24"/>
  <c r="I62" i="24"/>
  <c r="H62" i="24"/>
  <c r="J62" i="24"/>
  <c r="K62" i="24"/>
  <c r="L62" i="24"/>
  <c r="G62" i="24"/>
  <c r="F62" i="24"/>
  <c r="A62" i="24" s="1"/>
  <c r="H180" i="24"/>
  <c r="I180" i="24"/>
  <c r="J279" i="24"/>
  <c r="H279" i="24"/>
  <c r="I219" i="23"/>
  <c r="K219" i="23"/>
  <c r="F219" i="23"/>
  <c r="A219" i="23" s="1"/>
  <c r="K112" i="23"/>
  <c r="K279" i="24"/>
  <c r="L123" i="23"/>
  <c r="H123" i="23"/>
  <c r="F123" i="23"/>
  <c r="A123" i="23" s="1"/>
  <c r="L279" i="24"/>
  <c r="F112" i="23"/>
  <c r="A112" i="23" s="1"/>
  <c r="H112" i="23"/>
  <c r="G159" i="24"/>
  <c r="L159" i="24"/>
  <c r="I159" i="24"/>
  <c r="H159" i="24"/>
  <c r="K159" i="24"/>
  <c r="J112" i="23"/>
  <c r="I112" i="23"/>
  <c r="L112" i="23"/>
  <c r="I67" i="24"/>
  <c r="L67" i="24"/>
  <c r="F67" i="24"/>
  <c r="A67" i="24" s="1"/>
  <c r="K67" i="24"/>
  <c r="G67" i="24"/>
  <c r="H67" i="24"/>
  <c r="J67" i="24"/>
  <c r="F140" i="23"/>
  <c r="A140" i="23" s="1"/>
  <c r="G140" i="23"/>
  <c r="L140" i="23"/>
  <c r="K140" i="23"/>
  <c r="K227" i="23"/>
  <c r="G227" i="23"/>
  <c r="J227" i="23"/>
  <c r="H227" i="23"/>
  <c r="L227" i="23"/>
  <c r="F227" i="23"/>
  <c r="A227" i="23" s="1"/>
  <c r="H263" i="24"/>
  <c r="G87" i="24"/>
  <c r="I87" i="24"/>
  <c r="J87" i="24"/>
  <c r="H87" i="24"/>
  <c r="F87" i="24"/>
  <c r="A87" i="24" s="1"/>
  <c r="K87" i="24"/>
  <c r="L87" i="24"/>
  <c r="J263" i="24"/>
  <c r="G263" i="24"/>
  <c r="F263" i="24"/>
  <c r="A263" i="24" s="1"/>
  <c r="K263" i="24"/>
  <c r="I263" i="24"/>
  <c r="K208" i="23"/>
  <c r="J208" i="23"/>
  <c r="F208" i="23"/>
  <c r="A208" i="23" s="1"/>
  <c r="I208" i="23"/>
  <c r="F155" i="23"/>
  <c r="A155" i="23" s="1"/>
  <c r="L155" i="23"/>
  <c r="J155" i="23"/>
  <c r="G155" i="23"/>
  <c r="I155" i="23"/>
  <c r="H155" i="23"/>
  <c r="K155" i="23"/>
  <c r="F115" i="23"/>
  <c r="A115" i="23" s="1"/>
  <c r="I115" i="23"/>
  <c r="K115" i="23"/>
  <c r="G115" i="23"/>
  <c r="L115" i="23"/>
  <c r="H115" i="23"/>
  <c r="J115" i="23"/>
  <c r="H271" i="23"/>
  <c r="I271" i="23"/>
  <c r="J271" i="23"/>
  <c r="G271" i="23"/>
  <c r="L271" i="23"/>
  <c r="F271" i="23"/>
  <c r="A271" i="23" s="1"/>
  <c r="K271" i="23"/>
  <c r="F175" i="23"/>
  <c r="A175" i="23" s="1"/>
  <c r="I175" i="23"/>
  <c r="K175" i="23"/>
  <c r="J175" i="23"/>
  <c r="G175" i="23"/>
  <c r="L175" i="23"/>
  <c r="H175" i="23"/>
  <c r="L235" i="24"/>
  <c r="F235" i="24"/>
  <c r="A235" i="24" s="1"/>
  <c r="J235" i="24"/>
  <c r="G235" i="24"/>
  <c r="H235" i="24"/>
  <c r="K235" i="24"/>
  <c r="I235" i="24"/>
  <c r="J295" i="24"/>
  <c r="G295" i="24"/>
  <c r="F295" i="24"/>
  <c r="A295" i="24" s="1"/>
  <c r="H295" i="24"/>
  <c r="K295" i="24"/>
  <c r="I295" i="24"/>
  <c r="L295" i="24"/>
  <c r="K123" i="24"/>
  <c r="L123" i="24"/>
  <c r="G123" i="24"/>
  <c r="I123" i="24"/>
  <c r="J123" i="24"/>
  <c r="H123" i="24"/>
  <c r="F123" i="24"/>
  <c r="A123" i="24" s="1"/>
  <c r="L111" i="23"/>
  <c r="G111" i="23"/>
  <c r="F111" i="23"/>
  <c r="A111" i="23" s="1"/>
  <c r="K111" i="23"/>
  <c r="H111" i="23"/>
  <c r="J111" i="23"/>
  <c r="I111" i="23"/>
  <c r="L255" i="23"/>
  <c r="I255" i="23"/>
  <c r="H255" i="23"/>
  <c r="K255" i="23"/>
  <c r="J255" i="23"/>
  <c r="G255" i="23"/>
  <c r="F255" i="23"/>
  <c r="A255" i="23" s="1"/>
  <c r="K299" i="23"/>
  <c r="I299" i="23"/>
  <c r="J299" i="23"/>
  <c r="F299" i="23"/>
  <c r="A299" i="23" s="1"/>
  <c r="G299" i="23"/>
  <c r="H299" i="23"/>
  <c r="L299" i="23"/>
  <c r="J207" i="23"/>
  <c r="G207" i="23"/>
  <c r="H207" i="23"/>
  <c r="F207" i="23"/>
  <c r="A207" i="23" s="1"/>
  <c r="I207" i="23"/>
  <c r="L207" i="23"/>
  <c r="K207" i="23"/>
  <c r="H247" i="24"/>
  <c r="F247" i="24"/>
  <c r="A247" i="24" s="1"/>
  <c r="K247" i="24"/>
  <c r="L247" i="24"/>
  <c r="I247" i="24"/>
  <c r="J247" i="24"/>
  <c r="G247" i="24"/>
  <c r="J283" i="23"/>
  <c r="L283" i="23"/>
  <c r="K283" i="23"/>
  <c r="I283" i="23"/>
  <c r="F283" i="23"/>
  <c r="A283" i="23" s="1"/>
  <c r="G283" i="23"/>
  <c r="H283" i="23"/>
  <c r="I267" i="24"/>
  <c r="F267" i="24"/>
  <c r="A267" i="24" s="1"/>
  <c r="G267" i="24"/>
  <c r="H267" i="24"/>
  <c r="L267" i="24"/>
  <c r="K267" i="24"/>
  <c r="J267" i="24"/>
  <c r="B53" i="24"/>
  <c r="E53" i="24" s="1"/>
  <c r="C53" i="24"/>
  <c r="I203" i="24"/>
  <c r="F203" i="24"/>
  <c r="A203" i="24" s="1"/>
  <c r="H203" i="24"/>
  <c r="L203" i="24"/>
  <c r="G203" i="24"/>
  <c r="J203" i="24"/>
  <c r="K203" i="24"/>
  <c r="J179" i="23"/>
  <c r="I179" i="23"/>
  <c r="G179" i="23"/>
  <c r="L179" i="23"/>
  <c r="H179" i="23"/>
  <c r="K179" i="23"/>
  <c r="F179" i="23"/>
  <c r="A179" i="23" s="1"/>
  <c r="H259" i="24"/>
  <c r="L259" i="24"/>
  <c r="F259" i="24"/>
  <c r="A259" i="24" s="1"/>
  <c r="J259" i="24"/>
  <c r="G259" i="24"/>
  <c r="I259" i="24"/>
  <c r="K259" i="24"/>
  <c r="L271" i="24"/>
  <c r="H271" i="24"/>
  <c r="G271" i="24"/>
  <c r="F271" i="24"/>
  <c r="A271" i="24" s="1"/>
  <c r="J271" i="24"/>
  <c r="K271" i="24"/>
  <c r="I271" i="24"/>
  <c r="H73" i="24"/>
  <c r="I73" i="24"/>
  <c r="L73" i="24"/>
  <c r="G73" i="24"/>
  <c r="J73" i="24"/>
  <c r="F73" i="24"/>
  <c r="A73" i="24" s="1"/>
  <c r="K73" i="24"/>
  <c r="J295" i="23"/>
  <c r="I295" i="23"/>
  <c r="L295" i="23"/>
  <c r="H295" i="23"/>
  <c r="F295" i="23"/>
  <c r="A295" i="23" s="1"/>
  <c r="K295" i="23"/>
  <c r="G295" i="23"/>
  <c r="L251" i="24"/>
  <c r="F251" i="24"/>
  <c r="A251" i="24" s="1"/>
  <c r="K251" i="24"/>
  <c r="G251" i="24"/>
  <c r="J251" i="24"/>
  <c r="H251" i="24"/>
  <c r="I251" i="24"/>
  <c r="F187" i="23"/>
  <c r="A187" i="23" s="1"/>
  <c r="L187" i="23"/>
  <c r="G187" i="23"/>
  <c r="H187" i="23"/>
  <c r="J187" i="23"/>
  <c r="K187" i="23"/>
  <c r="I187" i="23"/>
  <c r="H176" i="23"/>
  <c r="G176" i="23"/>
  <c r="J176" i="23"/>
  <c r="I176" i="23"/>
  <c r="F176" i="23"/>
  <c r="A176" i="23" s="1"/>
  <c r="L176" i="23"/>
  <c r="K176" i="23"/>
  <c r="G288" i="24"/>
  <c r="K288" i="24"/>
  <c r="F288" i="24"/>
  <c r="A288" i="24" s="1"/>
  <c r="J288" i="24"/>
  <c r="L288" i="24"/>
  <c r="I288" i="24"/>
  <c r="H288" i="24"/>
  <c r="L232" i="23"/>
  <c r="K232" i="23"/>
  <c r="I232" i="23"/>
  <c r="H232" i="23"/>
  <c r="J232" i="23"/>
  <c r="F232" i="23"/>
  <c r="A232" i="23" s="1"/>
  <c r="G232" i="23"/>
  <c r="K240" i="24"/>
  <c r="J240" i="24"/>
  <c r="L240" i="24"/>
  <c r="I240" i="24"/>
  <c r="H240" i="24"/>
  <c r="F240" i="24"/>
  <c r="A240" i="24" s="1"/>
  <c r="G240" i="24"/>
  <c r="F228" i="24"/>
  <c r="A228" i="24" s="1"/>
  <c r="K228" i="24"/>
  <c r="I228" i="24"/>
  <c r="G228" i="24"/>
  <c r="H228" i="24"/>
  <c r="L228" i="24"/>
  <c r="J228" i="24"/>
  <c r="K192" i="23"/>
  <c r="J192" i="23"/>
  <c r="F192" i="23"/>
  <c r="A192" i="23" s="1"/>
  <c r="I192" i="23"/>
  <c r="G192" i="23"/>
  <c r="H192" i="23"/>
  <c r="L192" i="23"/>
  <c r="L116" i="24"/>
  <c r="F116" i="24"/>
  <c r="A116" i="24" s="1"/>
  <c r="I116" i="24"/>
  <c r="G116" i="24"/>
  <c r="J116" i="24"/>
  <c r="K116" i="24"/>
  <c r="H116" i="24"/>
  <c r="I284" i="24"/>
  <c r="K284" i="24"/>
  <c r="H284" i="24"/>
  <c r="L284" i="24"/>
  <c r="J284" i="24"/>
  <c r="F284" i="24"/>
  <c r="A284" i="24" s="1"/>
  <c r="G284" i="24"/>
  <c r="F264" i="23"/>
  <c r="A264" i="23" s="1"/>
  <c r="K264" i="23"/>
  <c r="J264" i="23"/>
  <c r="L264" i="23"/>
  <c r="G264" i="23"/>
  <c r="H264" i="23"/>
  <c r="I264" i="23"/>
  <c r="L244" i="24"/>
  <c r="K244" i="24"/>
  <c r="G244" i="24"/>
  <c r="F244" i="24"/>
  <c r="A244" i="24" s="1"/>
  <c r="J244" i="24"/>
  <c r="H244" i="24"/>
  <c r="I244" i="24"/>
  <c r="H132" i="24"/>
  <c r="K132" i="24"/>
  <c r="L132" i="24"/>
  <c r="G132" i="24"/>
  <c r="I132" i="24"/>
  <c r="J132" i="24"/>
  <c r="F132" i="24"/>
  <c r="A132" i="24" s="1"/>
  <c r="J103" i="24"/>
  <c r="K103" i="24"/>
  <c r="I103" i="24"/>
  <c r="H103" i="24"/>
  <c r="G103" i="24"/>
  <c r="L103" i="24"/>
  <c r="F103" i="24"/>
  <c r="J272" i="24"/>
  <c r="L272" i="24"/>
  <c r="G272" i="24"/>
  <c r="I272" i="24"/>
  <c r="H272" i="24"/>
  <c r="F272" i="24"/>
  <c r="A272" i="24" s="1"/>
  <c r="K272" i="24"/>
  <c r="L248" i="24"/>
  <c r="H248" i="24"/>
  <c r="F248" i="24"/>
  <c r="A248" i="24" s="1"/>
  <c r="K248" i="24"/>
  <c r="J248" i="24"/>
  <c r="G248" i="24"/>
  <c r="I248" i="24"/>
  <c r="I236" i="24"/>
  <c r="J236" i="24"/>
  <c r="F236" i="24"/>
  <c r="A236" i="24" s="1"/>
  <c r="K236" i="24"/>
  <c r="H236" i="24"/>
  <c r="G236" i="24"/>
  <c r="L236" i="24"/>
  <c r="F160" i="23"/>
  <c r="A160" i="23" s="1"/>
  <c r="I160" i="23"/>
  <c r="L160" i="23"/>
  <c r="J160" i="23"/>
  <c r="G160" i="23"/>
  <c r="H160" i="23"/>
  <c r="K160" i="23"/>
  <c r="G292" i="24"/>
  <c r="K292" i="24"/>
  <c r="F292" i="24"/>
  <c r="A292" i="24" s="1"/>
  <c r="H292" i="24"/>
  <c r="J292" i="24"/>
  <c r="I292" i="24"/>
  <c r="L292" i="24"/>
  <c r="L140" i="24"/>
  <c r="G140" i="24"/>
  <c r="K140" i="24"/>
  <c r="F140" i="24"/>
  <c r="A140" i="24" s="1"/>
  <c r="J140" i="24"/>
  <c r="I140" i="24"/>
  <c r="H140" i="24"/>
  <c r="L108" i="24"/>
  <c r="I108" i="24"/>
  <c r="J108" i="24"/>
  <c r="K108" i="24"/>
  <c r="H108" i="24"/>
  <c r="G108" i="24"/>
  <c r="F108" i="24"/>
  <c r="H212" i="24"/>
  <c r="I212" i="24"/>
  <c r="K212" i="24"/>
  <c r="F212" i="24"/>
  <c r="A212" i="24" s="1"/>
  <c r="J212" i="24"/>
  <c r="G212" i="24"/>
  <c r="L212" i="24"/>
  <c r="G112" i="24"/>
  <c r="J112" i="24"/>
  <c r="I112" i="24"/>
  <c r="F112" i="24"/>
  <c r="A112" i="24" s="1"/>
  <c r="H112" i="24"/>
  <c r="K112" i="24"/>
  <c r="L112" i="24"/>
  <c r="H252" i="24"/>
  <c r="G252" i="24"/>
  <c r="F252" i="24"/>
  <c r="A252" i="24" s="1"/>
  <c r="L252" i="24"/>
  <c r="I252" i="24"/>
  <c r="J252" i="24"/>
  <c r="K252" i="24"/>
  <c r="J144" i="23"/>
  <c r="F144" i="23"/>
  <c r="A144" i="23" s="1"/>
  <c r="L144" i="23"/>
  <c r="G144" i="23"/>
  <c r="I144" i="23"/>
  <c r="H144" i="23"/>
  <c r="K144" i="23"/>
  <c r="F300" i="24"/>
  <c r="A300" i="24" s="1"/>
  <c r="L300" i="24"/>
  <c r="I300" i="24"/>
  <c r="G300" i="24"/>
  <c r="J300" i="24"/>
  <c r="K300" i="24"/>
  <c r="H300" i="24"/>
  <c r="L264" i="24"/>
  <c r="F264" i="24"/>
  <c r="A264" i="24" s="1"/>
  <c r="I264" i="24"/>
  <c r="H264" i="24"/>
  <c r="J264" i="24"/>
  <c r="G264" i="24"/>
  <c r="K264" i="24"/>
  <c r="J188" i="24"/>
  <c r="H188" i="24"/>
  <c r="F188" i="24"/>
  <c r="A188" i="24" s="1"/>
  <c r="L188" i="24"/>
  <c r="I188" i="24"/>
  <c r="G188" i="24"/>
  <c r="K188" i="24"/>
  <c r="F180" i="23"/>
  <c r="A180" i="23" s="1"/>
  <c r="L180" i="23"/>
  <c r="J180" i="23"/>
  <c r="H180" i="23"/>
  <c r="G180" i="23"/>
  <c r="I180" i="23"/>
  <c r="K180" i="23"/>
  <c r="G156" i="23"/>
  <c r="K156" i="23"/>
  <c r="F156" i="23"/>
  <c r="A156" i="23" s="1"/>
  <c r="J156" i="23"/>
  <c r="L156" i="23"/>
  <c r="H156" i="23"/>
  <c r="I156" i="23"/>
  <c r="I296" i="23"/>
  <c r="K296" i="23"/>
  <c r="H296" i="23"/>
  <c r="L296" i="23"/>
  <c r="F296" i="23"/>
  <c r="A296" i="23" s="1"/>
  <c r="G296" i="23"/>
  <c r="J296" i="23"/>
  <c r="F232" i="24"/>
  <c r="A232" i="24" s="1"/>
  <c r="G232" i="24"/>
  <c r="I232" i="24"/>
  <c r="K232" i="24"/>
  <c r="L232" i="24"/>
  <c r="J232" i="24"/>
  <c r="H232" i="24"/>
  <c r="F160" i="24"/>
  <c r="A160" i="24" s="1"/>
  <c r="G160" i="24"/>
  <c r="J160" i="24"/>
  <c r="K160" i="24"/>
  <c r="L160" i="24"/>
  <c r="I160" i="24"/>
  <c r="H160" i="24"/>
  <c r="L124" i="23"/>
  <c r="J124" i="23"/>
  <c r="I124" i="23"/>
  <c r="K124" i="23"/>
  <c r="F124" i="23"/>
  <c r="A124" i="23" s="1"/>
  <c r="H124" i="23"/>
  <c r="G124" i="23"/>
  <c r="J292" i="23"/>
  <c r="I292" i="23"/>
  <c r="F292" i="23"/>
  <c r="A292" i="23" s="1"/>
  <c r="K292" i="23"/>
  <c r="H292" i="23"/>
  <c r="L292" i="23"/>
  <c r="G292" i="23"/>
  <c r="K224" i="23"/>
  <c r="J224" i="23"/>
  <c r="L224" i="23"/>
  <c r="G224" i="23"/>
  <c r="F224" i="23"/>
  <c r="A224" i="23" s="1"/>
  <c r="I224" i="23"/>
  <c r="H224" i="23"/>
  <c r="J196" i="23"/>
  <c r="K196" i="23"/>
  <c r="L196" i="23"/>
  <c r="G196" i="23"/>
  <c r="F196" i="23"/>
  <c r="A196" i="23" s="1"/>
  <c r="I196" i="23"/>
  <c r="H196" i="23"/>
  <c r="H176" i="24"/>
  <c r="G176" i="24"/>
  <c r="K176" i="24"/>
  <c r="L176" i="24"/>
  <c r="I176" i="24"/>
  <c r="F176" i="24"/>
  <c r="A176" i="24" s="1"/>
  <c r="J176" i="24"/>
  <c r="G120" i="23"/>
  <c r="J120" i="23"/>
  <c r="L120" i="23"/>
  <c r="F120" i="23"/>
  <c r="A120" i="23" s="1"/>
  <c r="K120" i="23"/>
  <c r="H120" i="23"/>
  <c r="I120" i="23"/>
  <c r="L148" i="23"/>
  <c r="I148" i="23"/>
  <c r="G148" i="23"/>
  <c r="H148" i="23"/>
  <c r="F148" i="23"/>
  <c r="A148" i="23" s="1"/>
  <c r="J148" i="23"/>
  <c r="K148" i="23"/>
  <c r="F49" i="24"/>
  <c r="A49" i="24" s="1"/>
  <c r="J49" i="24"/>
  <c r="G49" i="24"/>
  <c r="H49" i="24"/>
  <c r="I49" i="24"/>
  <c r="K49" i="24"/>
  <c r="L49" i="24"/>
  <c r="F300" i="23"/>
  <c r="A300" i="23" s="1"/>
  <c r="G300" i="23"/>
  <c r="K300" i="23"/>
  <c r="I300" i="23"/>
  <c r="J300" i="23"/>
  <c r="H300" i="23"/>
  <c r="L300" i="23"/>
  <c r="G248" i="23"/>
  <c r="K248" i="23"/>
  <c r="L248" i="23"/>
  <c r="H248" i="23"/>
  <c r="I248" i="23"/>
  <c r="J248" i="23"/>
  <c r="F248" i="23"/>
  <c r="A248" i="23" s="1"/>
  <c r="J212" i="23"/>
  <c r="H212" i="23"/>
  <c r="G212" i="23"/>
  <c r="L212" i="23"/>
  <c r="F212" i="23"/>
  <c r="A212" i="23" s="1"/>
  <c r="K212" i="23"/>
  <c r="I212" i="23"/>
  <c r="K164" i="24"/>
  <c r="F164" i="24"/>
  <c r="A164" i="24" s="1"/>
  <c r="H164" i="24"/>
  <c r="L164" i="24"/>
  <c r="G164" i="24"/>
  <c r="J164" i="24"/>
  <c r="I164" i="24"/>
  <c r="F172" i="23"/>
  <c r="A172" i="23" s="1"/>
  <c r="J172" i="23"/>
  <c r="L172" i="23"/>
  <c r="H172" i="23"/>
  <c r="I172" i="23"/>
  <c r="G172" i="23"/>
  <c r="K172" i="23"/>
  <c r="J268" i="24"/>
  <c r="F268" i="24"/>
  <c r="A268" i="24" s="1"/>
  <c r="I268" i="24"/>
  <c r="H268" i="24"/>
  <c r="K268" i="24"/>
  <c r="G268" i="24"/>
  <c r="L268" i="24"/>
  <c r="K184" i="23"/>
  <c r="I184" i="23"/>
  <c r="H184" i="23"/>
  <c r="F184" i="23"/>
  <c r="A184" i="23" s="1"/>
  <c r="L184" i="23"/>
  <c r="J184" i="23"/>
  <c r="G184" i="23"/>
  <c r="L244" i="23"/>
  <c r="H244" i="23"/>
  <c r="G244" i="23"/>
  <c r="J244" i="23"/>
  <c r="F244" i="23"/>
  <c r="A244" i="23" s="1"/>
  <c r="K244" i="23"/>
  <c r="I244" i="23"/>
  <c r="F116" i="23"/>
  <c r="A116" i="23" s="1"/>
  <c r="L116" i="23"/>
  <c r="G116" i="23"/>
  <c r="K116" i="23"/>
  <c r="J116" i="23"/>
  <c r="H116" i="23"/>
  <c r="I116" i="23"/>
  <c r="K220" i="23"/>
  <c r="G220" i="23"/>
  <c r="J220" i="23"/>
  <c r="L220" i="23"/>
  <c r="I220" i="23"/>
  <c r="F220" i="23"/>
  <c r="A220" i="23" s="1"/>
  <c r="H220" i="23"/>
  <c r="G33" i="24"/>
  <c r="K33" i="24"/>
  <c r="F33" i="24"/>
  <c r="A33" i="24" s="1"/>
  <c r="J33" i="24"/>
  <c r="L33" i="24"/>
  <c r="H33" i="24"/>
  <c r="I33" i="24"/>
  <c r="I63" i="24"/>
  <c r="J63" i="24"/>
  <c r="L63" i="24"/>
  <c r="G63" i="24"/>
  <c r="K63" i="24"/>
  <c r="H63" i="24"/>
  <c r="F63" i="24"/>
  <c r="A63" i="24" s="1"/>
  <c r="K284" i="23"/>
  <c r="L284" i="23"/>
  <c r="I284" i="23"/>
  <c r="H284" i="23"/>
  <c r="G284" i="23"/>
  <c r="F284" i="23"/>
  <c r="A284" i="23" s="1"/>
  <c r="J284" i="23"/>
  <c r="K256" i="23"/>
  <c r="J256" i="23"/>
  <c r="F256" i="23"/>
  <c r="A256" i="23" s="1"/>
  <c r="I256" i="23"/>
  <c r="L256" i="23"/>
  <c r="G256" i="23"/>
  <c r="H256" i="23"/>
  <c r="F236" i="23"/>
  <c r="A236" i="23" s="1"/>
  <c r="G236" i="23"/>
  <c r="J236" i="23"/>
  <c r="L236" i="23"/>
  <c r="I236" i="23"/>
  <c r="H236" i="23"/>
  <c r="K236" i="23"/>
  <c r="K216" i="23"/>
  <c r="H216" i="23"/>
  <c r="G216" i="23"/>
  <c r="L216" i="23"/>
  <c r="I216" i="23"/>
  <c r="J216" i="23"/>
  <c r="F216" i="23"/>
  <c r="A216" i="23" s="1"/>
  <c r="L168" i="23"/>
  <c r="K168" i="23"/>
  <c r="I168" i="23"/>
  <c r="F168" i="23"/>
  <c r="A168" i="23" s="1"/>
  <c r="J168" i="23"/>
  <c r="G168" i="23"/>
  <c r="H168" i="23"/>
  <c r="J144" i="24"/>
  <c r="G144" i="24"/>
  <c r="H144" i="24"/>
  <c r="L144" i="24"/>
  <c r="F144" i="24"/>
  <c r="A144" i="24" s="1"/>
  <c r="I144" i="24"/>
  <c r="K144" i="24"/>
  <c r="G96" i="24"/>
  <c r="K96" i="24"/>
  <c r="L96" i="24"/>
  <c r="H96" i="24"/>
  <c r="I96" i="24"/>
  <c r="J96" i="24"/>
  <c r="F96" i="24"/>
  <c r="A96" i="24" s="1"/>
  <c r="H288" i="23"/>
  <c r="I288" i="23"/>
  <c r="G288" i="23"/>
  <c r="F288" i="23"/>
  <c r="A288" i="23" s="1"/>
  <c r="K288" i="23"/>
  <c r="L288" i="23"/>
  <c r="J288" i="23"/>
  <c r="G272" i="23"/>
  <c r="J272" i="23"/>
  <c r="H272" i="23"/>
  <c r="F272" i="23"/>
  <c r="A272" i="23" s="1"/>
  <c r="L272" i="23"/>
  <c r="K272" i="23"/>
  <c r="I272" i="23"/>
  <c r="F240" i="23"/>
  <c r="A240" i="23" s="1"/>
  <c r="L240" i="23"/>
  <c r="G240" i="23"/>
  <c r="K240" i="23"/>
  <c r="H240" i="23"/>
  <c r="J240" i="23"/>
  <c r="I240" i="23"/>
  <c r="I220" i="24"/>
  <c r="K220" i="24"/>
  <c r="L220" i="24"/>
  <c r="G220" i="24"/>
  <c r="J220" i="24"/>
  <c r="F220" i="24"/>
  <c r="A220" i="24" s="1"/>
  <c r="H220" i="24"/>
  <c r="K188" i="23"/>
  <c r="G188" i="23"/>
  <c r="I188" i="23"/>
  <c r="F188" i="23"/>
  <c r="A188" i="23" s="1"/>
  <c r="H188" i="23"/>
  <c r="L188" i="23"/>
  <c r="J188" i="23"/>
  <c r="H99" i="23"/>
  <c r="K99" i="23"/>
  <c r="L99" i="23"/>
  <c r="J99" i="23"/>
  <c r="G99" i="23"/>
  <c r="F99" i="23"/>
  <c r="A99" i="23" s="1"/>
  <c r="I99" i="23"/>
  <c r="G164" i="23"/>
  <c r="K164" i="23"/>
  <c r="J164" i="23"/>
  <c r="L164" i="23"/>
  <c r="I164" i="23"/>
  <c r="H164" i="23"/>
  <c r="F164" i="23"/>
  <c r="A164" i="23" s="1"/>
  <c r="L152" i="24"/>
  <c r="F152" i="24"/>
  <c r="A152" i="24" s="1"/>
  <c r="K152" i="24"/>
  <c r="H152" i="24"/>
  <c r="G152" i="24"/>
  <c r="J152" i="24"/>
  <c r="I152" i="24"/>
  <c r="F88" i="24"/>
  <c r="A88" i="24" s="1"/>
  <c r="K88" i="24"/>
  <c r="L88" i="24"/>
  <c r="J88" i="24"/>
  <c r="G88" i="24"/>
  <c r="H88" i="24"/>
  <c r="I88" i="24"/>
  <c r="F280" i="24"/>
  <c r="A280" i="24" s="1"/>
  <c r="I280" i="24"/>
  <c r="L280" i="24"/>
  <c r="H280" i="24"/>
  <c r="K280" i="24"/>
  <c r="J280" i="24"/>
  <c r="G280" i="24"/>
  <c r="J256" i="24"/>
  <c r="L256" i="24"/>
  <c r="G256" i="24"/>
  <c r="I256" i="24"/>
  <c r="F256" i="24"/>
  <c r="A256" i="24" s="1"/>
  <c r="K256" i="24"/>
  <c r="H256" i="24"/>
  <c r="J204" i="24"/>
  <c r="F204" i="24"/>
  <c r="A204" i="24" s="1"/>
  <c r="I204" i="24"/>
  <c r="K204" i="24"/>
  <c r="L204" i="24"/>
  <c r="G204" i="24"/>
  <c r="H204" i="24"/>
  <c r="K156" i="24"/>
  <c r="G156" i="24"/>
  <c r="J156" i="24"/>
  <c r="I156" i="24"/>
  <c r="F156" i="24"/>
  <c r="A156" i="24" s="1"/>
  <c r="H156" i="24"/>
  <c r="L156" i="24"/>
  <c r="G120" i="24"/>
  <c r="H120" i="24"/>
  <c r="F120" i="24"/>
  <c r="A120" i="24" s="1"/>
  <c r="J120" i="24"/>
  <c r="I120" i="24"/>
  <c r="L120" i="24"/>
  <c r="K120" i="24"/>
  <c r="H51" i="24"/>
  <c r="F51" i="24"/>
  <c r="A51" i="24" s="1"/>
  <c r="J51" i="24"/>
  <c r="I51" i="24"/>
  <c r="L51" i="24"/>
  <c r="G51" i="24"/>
  <c r="K51" i="24"/>
  <c r="I246" i="24"/>
  <c r="H246" i="24"/>
  <c r="K246" i="24"/>
  <c r="L246" i="24"/>
  <c r="G246" i="24"/>
  <c r="J246" i="24"/>
  <c r="F246" i="24"/>
  <c r="A246" i="24" s="1"/>
  <c r="L289" i="24"/>
  <c r="J289" i="24"/>
  <c r="K289" i="24"/>
  <c r="H289" i="24"/>
  <c r="G289" i="24"/>
  <c r="I289" i="24"/>
  <c r="F289" i="24"/>
  <c r="A289" i="24" s="1"/>
  <c r="I42" i="24"/>
  <c r="G42" i="24"/>
  <c r="K42" i="24"/>
  <c r="J42" i="24"/>
  <c r="L42" i="24"/>
  <c r="F42" i="24"/>
  <c r="A42" i="24" s="1"/>
  <c r="H42" i="24"/>
  <c r="G35" i="24"/>
  <c r="F35" i="24"/>
  <c r="A35" i="24" s="1"/>
  <c r="K35" i="24"/>
  <c r="L35" i="24"/>
  <c r="J35" i="24"/>
  <c r="I35" i="24"/>
  <c r="H35" i="24"/>
  <c r="F66" i="24"/>
  <c r="A66" i="24" s="1"/>
  <c r="K66" i="24"/>
  <c r="J66" i="24"/>
  <c r="H66" i="24"/>
  <c r="L66" i="24"/>
  <c r="I66" i="24"/>
  <c r="G66" i="24"/>
  <c r="B7" i="25"/>
  <c r="P30" i="2"/>
  <c r="F28" i="26" s="1"/>
  <c r="F152" i="23"/>
  <c r="A152" i="23" s="1"/>
  <c r="G152" i="23"/>
  <c r="L152" i="23"/>
  <c r="I152" i="23"/>
  <c r="K152" i="23"/>
  <c r="H152" i="23"/>
  <c r="J152" i="23"/>
  <c r="K142" i="23"/>
  <c r="L142" i="23"/>
  <c r="H142" i="23"/>
  <c r="J142" i="23"/>
  <c r="F142" i="23"/>
  <c r="A142" i="23" s="1"/>
  <c r="G142" i="23"/>
  <c r="I142" i="23"/>
  <c r="D10" i="2"/>
  <c r="I45" i="24"/>
  <c r="H45" i="24"/>
  <c r="G45" i="24"/>
  <c r="K45" i="24"/>
  <c r="F45" i="24"/>
  <c r="A45" i="24" s="1"/>
  <c r="J45" i="24"/>
  <c r="L45" i="24"/>
  <c r="E46" i="24"/>
  <c r="F162" i="24"/>
  <c r="A162" i="24" s="1"/>
  <c r="G162" i="24"/>
  <c r="L162" i="24"/>
  <c r="I162" i="24"/>
  <c r="J162" i="24"/>
  <c r="K162" i="24"/>
  <c r="H162" i="24"/>
  <c r="F214" i="23"/>
  <c r="A214" i="23" s="1"/>
  <c r="J214" i="23"/>
  <c r="I214" i="23"/>
  <c r="L214" i="23"/>
  <c r="H214" i="23"/>
  <c r="K214" i="23"/>
  <c r="G214" i="23"/>
  <c r="G273" i="23"/>
  <c r="J273" i="23"/>
  <c r="H273" i="23"/>
  <c r="I273" i="23"/>
  <c r="L273" i="23"/>
  <c r="F273" i="23"/>
  <c r="A273" i="23" s="1"/>
  <c r="K273" i="23"/>
  <c r="G128" i="24"/>
  <c r="J128" i="24"/>
  <c r="I128" i="24"/>
  <c r="F128" i="24"/>
  <c r="A128" i="24" s="1"/>
  <c r="H128" i="24"/>
  <c r="K128" i="24"/>
  <c r="L128" i="24"/>
  <c r="H243" i="23"/>
  <c r="J243" i="23"/>
  <c r="K243" i="23"/>
  <c r="I243" i="23"/>
  <c r="G243" i="23"/>
  <c r="L243" i="23"/>
  <c r="F243" i="23"/>
  <c r="A243" i="23" s="1"/>
  <c r="H262" i="24"/>
  <c r="G262" i="24"/>
  <c r="I262" i="24"/>
  <c r="L262" i="24"/>
  <c r="K262" i="24"/>
  <c r="F262" i="24"/>
  <c r="A262" i="24" s="1"/>
  <c r="J262" i="24"/>
  <c r="L102" i="23"/>
  <c r="I102" i="23"/>
  <c r="J102" i="23"/>
  <c r="H102" i="23"/>
  <c r="F102" i="23"/>
  <c r="A102" i="23" s="1"/>
  <c r="G102" i="23"/>
  <c r="K102" i="23"/>
  <c r="F250" i="23"/>
  <c r="A250" i="23" s="1"/>
  <c r="I250" i="23"/>
  <c r="J250" i="23"/>
  <c r="L250" i="23"/>
  <c r="G250" i="23"/>
  <c r="H250" i="23"/>
  <c r="K250" i="23"/>
  <c r="H266" i="23"/>
  <c r="K266" i="23"/>
  <c r="J266" i="23"/>
  <c r="G266" i="23"/>
  <c r="I266" i="23"/>
  <c r="L266" i="23"/>
  <c r="F266" i="23"/>
  <c r="A266" i="23" s="1"/>
  <c r="L192" i="24"/>
  <c r="I192" i="24"/>
  <c r="G192" i="24"/>
  <c r="K192" i="24"/>
  <c r="H192" i="24"/>
  <c r="F192" i="24"/>
  <c r="A192" i="24" s="1"/>
  <c r="J192" i="24"/>
  <c r="E48" i="23"/>
  <c r="E65" i="23"/>
  <c r="I77" i="24"/>
  <c r="J77" i="24"/>
  <c r="K77" i="24"/>
  <c r="F77" i="24"/>
  <c r="A77" i="24" s="1"/>
  <c r="L77" i="24"/>
  <c r="G77" i="24"/>
  <c r="H77" i="24"/>
  <c r="L252" i="23"/>
  <c r="K252" i="23"/>
  <c r="H252" i="23"/>
  <c r="J252" i="23"/>
  <c r="I252" i="23"/>
  <c r="F252" i="23"/>
  <c r="A252" i="23" s="1"/>
  <c r="G252" i="23"/>
  <c r="J94" i="24"/>
  <c r="H94" i="24"/>
  <c r="I94" i="24"/>
  <c r="L94" i="24"/>
  <c r="G94" i="24"/>
  <c r="F94" i="24"/>
  <c r="A94" i="24" s="1"/>
  <c r="K94" i="24"/>
  <c r="L276" i="24"/>
  <c r="J276" i="24"/>
  <c r="G276" i="24"/>
  <c r="F276" i="24"/>
  <c r="A276" i="24" s="1"/>
  <c r="H276" i="24"/>
  <c r="K276" i="24"/>
  <c r="I276" i="24"/>
  <c r="G143" i="23"/>
  <c r="K143" i="23"/>
  <c r="J143" i="23"/>
  <c r="H143" i="23"/>
  <c r="L143" i="23"/>
  <c r="F143" i="23"/>
  <c r="A143" i="23" s="1"/>
  <c r="I143" i="23"/>
  <c r="L127" i="23"/>
  <c r="H127" i="23"/>
  <c r="K127" i="23"/>
  <c r="F127" i="23"/>
  <c r="A127" i="23" s="1"/>
  <c r="J127" i="23"/>
  <c r="I127" i="23"/>
  <c r="G127" i="23"/>
  <c r="G138" i="23"/>
  <c r="K138" i="23"/>
  <c r="I138" i="23"/>
  <c r="F138" i="23"/>
  <c r="A138" i="23" s="1"/>
  <c r="H138" i="23"/>
  <c r="L138" i="23"/>
  <c r="J138" i="23"/>
  <c r="E38" i="23"/>
  <c r="G298" i="23"/>
  <c r="K298" i="23"/>
  <c r="J298" i="23"/>
  <c r="F298" i="23"/>
  <c r="A298" i="23" s="1"/>
  <c r="I298" i="23"/>
  <c r="H298" i="23"/>
  <c r="L298" i="23"/>
  <c r="L260" i="23"/>
  <c r="H260" i="23"/>
  <c r="F260" i="23"/>
  <c r="A260" i="23" s="1"/>
  <c r="G260" i="23"/>
  <c r="J260" i="23"/>
  <c r="I260" i="23"/>
  <c r="K260" i="23"/>
  <c r="J125" i="23"/>
  <c r="K125" i="23"/>
  <c r="I125" i="23"/>
  <c r="H125" i="23"/>
  <c r="L125" i="23"/>
  <c r="F125" i="23"/>
  <c r="A125" i="23" s="1"/>
  <c r="G125" i="23"/>
  <c r="H148" i="24"/>
  <c r="G148" i="24"/>
  <c r="K148" i="24"/>
  <c r="J148" i="24"/>
  <c r="I148" i="24"/>
  <c r="L148" i="24"/>
  <c r="F148" i="24"/>
  <c r="A148" i="24" s="1"/>
  <c r="K167" i="23"/>
  <c r="H167" i="23"/>
  <c r="G167" i="23"/>
  <c r="F167" i="23"/>
  <c r="A167" i="23" s="1"/>
  <c r="I167" i="23"/>
  <c r="J167" i="23"/>
  <c r="L167" i="23"/>
  <c r="I101" i="23"/>
  <c r="G101" i="23"/>
  <c r="F101" i="23"/>
  <c r="A101" i="23" s="1"/>
  <c r="L101" i="23"/>
  <c r="H101" i="23"/>
  <c r="J101" i="23"/>
  <c r="K101" i="23"/>
  <c r="I83" i="24"/>
  <c r="L83" i="24"/>
  <c r="K83" i="24"/>
  <c r="J83" i="24"/>
  <c r="G83" i="24"/>
  <c r="F83" i="24"/>
  <c r="A83" i="24" s="1"/>
  <c r="H83" i="24"/>
  <c r="H181" i="24"/>
  <c r="L181" i="24"/>
  <c r="F181" i="24"/>
  <c r="A181" i="24" s="1"/>
  <c r="G181" i="24"/>
  <c r="J181" i="24"/>
  <c r="K181" i="24"/>
  <c r="I181" i="24"/>
  <c r="E52" i="24"/>
  <c r="J52" i="24" s="1"/>
  <c r="F223" i="23"/>
  <c r="A223" i="23" s="1"/>
  <c r="K223" i="23"/>
  <c r="I223" i="23"/>
  <c r="L223" i="23"/>
  <c r="H223" i="23"/>
  <c r="J223" i="23"/>
  <c r="G223" i="23"/>
  <c r="J72" i="24"/>
  <c r="H72" i="24"/>
  <c r="L72" i="24"/>
  <c r="K72" i="24"/>
  <c r="F72" i="24"/>
  <c r="A72" i="24" s="1"/>
  <c r="I72" i="24"/>
  <c r="G72" i="24"/>
  <c r="I136" i="24"/>
  <c r="K136" i="24"/>
  <c r="G136" i="24"/>
  <c r="H136" i="24"/>
  <c r="J136" i="24"/>
  <c r="L136" i="24"/>
  <c r="F136" i="24"/>
  <c r="A136" i="24" s="1"/>
  <c r="K275" i="24"/>
  <c r="L275" i="24"/>
  <c r="J275" i="24"/>
  <c r="H275" i="24"/>
  <c r="G275" i="24"/>
  <c r="F275" i="24"/>
  <c r="A275" i="24" s="1"/>
  <c r="I275" i="24"/>
  <c r="F204" i="23"/>
  <c r="A204" i="23" s="1"/>
  <c r="L204" i="23"/>
  <c r="J204" i="23"/>
  <c r="G204" i="23"/>
  <c r="K204" i="23"/>
  <c r="H204" i="23"/>
  <c r="I204" i="23"/>
  <c r="J108" i="23"/>
  <c r="G108" i="23"/>
  <c r="F108" i="23"/>
  <c r="A108" i="23" s="1"/>
  <c r="L108" i="23"/>
  <c r="K108" i="23"/>
  <c r="I108" i="23"/>
  <c r="H108" i="23"/>
  <c r="L170" i="24"/>
  <c r="I170" i="24"/>
  <c r="J170" i="24"/>
  <c r="G170" i="24"/>
  <c r="K170" i="24"/>
  <c r="F170" i="24"/>
  <c r="A170" i="24" s="1"/>
  <c r="H170" i="24"/>
  <c r="B28" i="6"/>
  <c r="B24" i="6"/>
  <c r="B27" i="6"/>
  <c r="B26" i="6"/>
  <c r="B22" i="6"/>
  <c r="B23" i="6"/>
  <c r="B29" i="6"/>
  <c r="B31" i="6"/>
  <c r="B32" i="6"/>
  <c r="B30" i="6"/>
  <c r="B21" i="6"/>
  <c r="B25" i="6"/>
  <c r="F294" i="23"/>
  <c r="A294" i="23" s="1"/>
  <c r="L294" i="23"/>
  <c r="J294" i="23"/>
  <c r="I294" i="23"/>
  <c r="H294" i="23"/>
  <c r="G294" i="23"/>
  <c r="K294" i="23"/>
  <c r="E58" i="24"/>
  <c r="G280" i="23"/>
  <c r="H280" i="23"/>
  <c r="F280" i="23"/>
  <c r="A280" i="23" s="1"/>
  <c r="J280" i="23"/>
  <c r="K280" i="23"/>
  <c r="I280" i="23"/>
  <c r="L280" i="23"/>
  <c r="I230" i="24"/>
  <c r="H230" i="24"/>
  <c r="F230" i="24"/>
  <c r="A230" i="24" s="1"/>
  <c r="L230" i="24"/>
  <c r="K230" i="24"/>
  <c r="J230" i="24"/>
  <c r="G230" i="24"/>
  <c r="J41" i="24"/>
  <c r="H41" i="24"/>
  <c r="G41" i="24"/>
  <c r="K41" i="24"/>
  <c r="I41" i="24"/>
  <c r="L41" i="24"/>
  <c r="F41" i="24"/>
  <c r="A41" i="24" s="1"/>
  <c r="J293" i="24"/>
  <c r="F293" i="24"/>
  <c r="A293" i="24" s="1"/>
  <c r="H293" i="24"/>
  <c r="G293" i="24"/>
  <c r="K293" i="24"/>
  <c r="L293" i="24"/>
  <c r="I293" i="24"/>
  <c r="G103" i="23"/>
  <c r="F103" i="23"/>
  <c r="A103" i="23" s="1"/>
  <c r="I103" i="23"/>
  <c r="H103" i="23"/>
  <c r="J103" i="23"/>
  <c r="L103" i="23"/>
  <c r="K103" i="23"/>
  <c r="H254" i="24"/>
  <c r="L254" i="24"/>
  <c r="K254" i="24"/>
  <c r="I254" i="24"/>
  <c r="G254" i="24"/>
  <c r="F254" i="24"/>
  <c r="A254" i="24" s="1"/>
  <c r="J254" i="24"/>
  <c r="B61" i="24"/>
  <c r="E61" i="24" s="1"/>
  <c r="C61" i="24"/>
  <c r="H246" i="23"/>
  <c r="K246" i="23"/>
  <c r="I246" i="23"/>
  <c r="G246" i="23"/>
  <c r="F246" i="23"/>
  <c r="A246" i="23" s="1"/>
  <c r="J246" i="23"/>
  <c r="L246" i="23"/>
  <c r="G202" i="23"/>
  <c r="L202" i="23"/>
  <c r="K202" i="23"/>
  <c r="H202" i="23"/>
  <c r="I202" i="23"/>
  <c r="F202" i="23"/>
  <c r="A202" i="23" s="1"/>
  <c r="J202" i="23"/>
  <c r="G132" i="23"/>
  <c r="K132" i="23"/>
  <c r="L132" i="23"/>
  <c r="H132" i="23"/>
  <c r="F132" i="23"/>
  <c r="A132" i="23" s="1"/>
  <c r="I132" i="23"/>
  <c r="J132" i="23"/>
  <c r="G270" i="23"/>
  <c r="K270" i="23"/>
  <c r="L270" i="23"/>
  <c r="F270" i="23"/>
  <c r="A270" i="23" s="1"/>
  <c r="J270" i="23"/>
  <c r="H270" i="23"/>
  <c r="I270" i="23"/>
  <c r="F114" i="23"/>
  <c r="A114" i="23" s="1"/>
  <c r="H114" i="23"/>
  <c r="J114" i="23"/>
  <c r="G114" i="23"/>
  <c r="I114" i="23"/>
  <c r="L114" i="23"/>
  <c r="K114" i="23"/>
  <c r="J268" i="23"/>
  <c r="L268" i="23"/>
  <c r="H268" i="23"/>
  <c r="G268" i="23"/>
  <c r="F268" i="23"/>
  <c r="A268" i="23" s="1"/>
  <c r="K268" i="23"/>
  <c r="I268" i="23"/>
  <c r="L99" i="24"/>
  <c r="G99" i="24"/>
  <c r="H99" i="24"/>
  <c r="J99" i="24"/>
  <c r="F99" i="24"/>
  <c r="A99" i="24" s="1"/>
  <c r="I99" i="24"/>
  <c r="K99" i="24"/>
  <c r="I43" i="24"/>
  <c r="F43" i="24"/>
  <c r="A43" i="24" s="1"/>
  <c r="G43" i="24"/>
  <c r="H43" i="24"/>
  <c r="L43" i="24"/>
  <c r="K43" i="24"/>
  <c r="J43" i="24"/>
  <c r="F168" i="24"/>
  <c r="A168" i="24" s="1"/>
  <c r="L168" i="24"/>
  <c r="G168" i="24"/>
  <c r="H168" i="24"/>
  <c r="K168" i="24"/>
  <c r="I168" i="24"/>
  <c r="J168" i="24"/>
  <c r="E66" i="23"/>
  <c r="E44" i="23"/>
  <c r="E35" i="23"/>
  <c r="H228" i="23"/>
  <c r="I228" i="23"/>
  <c r="J228" i="23"/>
  <c r="K228" i="23"/>
  <c r="F228" i="23"/>
  <c r="A228" i="23" s="1"/>
  <c r="L228" i="23"/>
  <c r="G228" i="23"/>
  <c r="G92" i="23"/>
  <c r="H92" i="23"/>
  <c r="L92" i="23"/>
  <c r="K92" i="23"/>
  <c r="I92" i="23"/>
  <c r="F92" i="23"/>
  <c r="A92" i="23" s="1"/>
  <c r="J92" i="23"/>
  <c r="F184" i="24"/>
  <c r="A184" i="24" s="1"/>
  <c r="K184" i="24"/>
  <c r="L184" i="24"/>
  <c r="J184" i="24"/>
  <c r="I184" i="24"/>
  <c r="G184" i="24"/>
  <c r="H184" i="24"/>
  <c r="G130" i="23"/>
  <c r="H130" i="23"/>
  <c r="J130" i="23"/>
  <c r="L130" i="23"/>
  <c r="K130" i="23"/>
  <c r="F130" i="23"/>
  <c r="A130" i="23" s="1"/>
  <c r="I130" i="23"/>
  <c r="G82" i="24"/>
  <c r="F82" i="24"/>
  <c r="A82" i="24" s="1"/>
  <c r="L82" i="24"/>
  <c r="J82" i="24"/>
  <c r="H82" i="24"/>
  <c r="I82" i="24"/>
  <c r="K82" i="24"/>
  <c r="I278" i="23"/>
  <c r="H278" i="23"/>
  <c r="K278" i="23"/>
  <c r="J278" i="23"/>
  <c r="G278" i="23"/>
  <c r="F278" i="23"/>
  <c r="A278" i="23" s="1"/>
  <c r="L278" i="23"/>
  <c r="E29" i="6"/>
  <c r="E28" i="6"/>
  <c r="E25" i="6"/>
  <c r="E22" i="6"/>
  <c r="E27" i="6"/>
  <c r="E24" i="6"/>
  <c r="E26" i="6"/>
  <c r="E32" i="6"/>
  <c r="E30" i="6"/>
  <c r="E31" i="6"/>
  <c r="E23" i="6"/>
  <c r="E21" i="6"/>
  <c r="F299" i="24"/>
  <c r="A299" i="24" s="1"/>
  <c r="J299" i="24"/>
  <c r="K299" i="24"/>
  <c r="G299" i="24"/>
  <c r="H299" i="24"/>
  <c r="I299" i="24"/>
  <c r="L299" i="24"/>
  <c r="E60" i="24"/>
  <c r="E65" i="24"/>
  <c r="E34" i="24"/>
  <c r="E40" i="24"/>
  <c r="E57" i="24"/>
  <c r="A108" i="24" l="1"/>
  <c r="A103" i="24"/>
  <c r="L8" i="1"/>
  <c r="E8" i="1"/>
  <c r="C9" i="2"/>
  <c r="F8" i="2"/>
  <c r="G8" i="2" s="1"/>
  <c r="E5" i="38"/>
  <c r="E5" i="21"/>
  <c r="E5" i="26"/>
  <c r="F6" i="28" s="1"/>
  <c r="R7" i="2"/>
  <c r="F52" i="24"/>
  <c r="I52" i="24"/>
  <c r="H52" i="24"/>
  <c r="L52" i="24"/>
  <c r="G52" i="24"/>
  <c r="K52" i="24"/>
  <c r="B8" i="25"/>
  <c r="P29" i="2"/>
  <c r="F27" i="26" s="1"/>
  <c r="D11" i="2"/>
  <c r="F46" i="24"/>
  <c r="A46" i="24" s="1"/>
  <c r="H46" i="24"/>
  <c r="L46" i="24"/>
  <c r="I46" i="24"/>
  <c r="J46" i="24"/>
  <c r="K46" i="24"/>
  <c r="G46" i="24"/>
  <c r="K48" i="23"/>
  <c r="G48" i="23"/>
  <c r="H48" i="23"/>
  <c r="F48" i="23"/>
  <c r="A48" i="23" s="1"/>
  <c r="I48" i="23"/>
  <c r="J48" i="23"/>
  <c r="L48" i="23"/>
  <c r="I65" i="23"/>
  <c r="G65" i="23"/>
  <c r="K65" i="23"/>
  <c r="F65" i="23"/>
  <c r="A65" i="23" s="1"/>
  <c r="J65" i="23"/>
  <c r="L65" i="23"/>
  <c r="H65" i="23"/>
  <c r="I38" i="23"/>
  <c r="F38" i="23"/>
  <c r="A38" i="23" s="1"/>
  <c r="J38" i="23"/>
  <c r="H38" i="23"/>
  <c r="K38" i="23"/>
  <c r="L38" i="23"/>
  <c r="G38" i="23"/>
  <c r="J58" i="24"/>
  <c r="G58" i="24"/>
  <c r="F58" i="24"/>
  <c r="I58" i="24"/>
  <c r="H58" i="24"/>
  <c r="L58" i="24"/>
  <c r="K58" i="24"/>
  <c r="I65" i="24"/>
  <c r="J65" i="24"/>
  <c r="F65" i="24"/>
  <c r="A65" i="24" s="1"/>
  <c r="K65" i="24"/>
  <c r="L65" i="24"/>
  <c r="H65" i="24"/>
  <c r="G65" i="24"/>
  <c r="I60" i="24"/>
  <c r="H60" i="24"/>
  <c r="K60" i="24"/>
  <c r="F60" i="24"/>
  <c r="J60" i="24"/>
  <c r="L60" i="24"/>
  <c r="G60" i="24"/>
  <c r="K53" i="24"/>
  <c r="L53" i="24"/>
  <c r="F53" i="24"/>
  <c r="A53" i="24" s="1"/>
  <c r="J53" i="24"/>
  <c r="G53" i="24"/>
  <c r="H53" i="24"/>
  <c r="I53" i="24"/>
  <c r="H66" i="23"/>
  <c r="L66" i="23"/>
  <c r="I66" i="23"/>
  <c r="G66" i="23"/>
  <c r="F66" i="23"/>
  <c r="J66" i="23"/>
  <c r="K66" i="23"/>
  <c r="F57" i="24"/>
  <c r="J57" i="24"/>
  <c r="I57" i="24"/>
  <c r="L57" i="24"/>
  <c r="K57" i="24"/>
  <c r="H57" i="24"/>
  <c r="G57" i="24"/>
  <c r="K40" i="24"/>
  <c r="I40" i="24"/>
  <c r="L40" i="24"/>
  <c r="H40" i="24"/>
  <c r="J40" i="24"/>
  <c r="F40" i="24"/>
  <c r="A40" i="24" s="1"/>
  <c r="G40" i="24"/>
  <c r="J44" i="23"/>
  <c r="G44" i="23"/>
  <c r="K44" i="23"/>
  <c r="I44" i="23"/>
  <c r="H44" i="23"/>
  <c r="F44" i="23"/>
  <c r="A44" i="23" s="1"/>
  <c r="L44" i="23"/>
  <c r="G34" i="24"/>
  <c r="K34" i="24"/>
  <c r="J34" i="24"/>
  <c r="I34" i="24"/>
  <c r="H34" i="24"/>
  <c r="L34" i="24"/>
  <c r="F34" i="24"/>
  <c r="A34" i="24" s="1"/>
  <c r="F35" i="23"/>
  <c r="A35" i="23" s="1"/>
  <c r="H35" i="23"/>
  <c r="I35" i="23"/>
  <c r="K35" i="23"/>
  <c r="L35" i="23"/>
  <c r="J35" i="23"/>
  <c r="G35" i="23"/>
  <c r="L61" i="24"/>
  <c r="H61" i="24"/>
  <c r="G61" i="24"/>
  <c r="I61" i="24"/>
  <c r="J61" i="24"/>
  <c r="K61" i="24"/>
  <c r="F61" i="24"/>
  <c r="A61" i="24" s="1"/>
  <c r="L9" i="1" l="1"/>
  <c r="E9" i="1"/>
  <c r="E6" i="38"/>
  <c r="R8" i="2"/>
  <c r="E6" i="21"/>
  <c r="E6" i="26"/>
  <c r="F7" i="28" s="1"/>
  <c r="C10" i="2"/>
  <c r="F9" i="2"/>
  <c r="G9" i="2" s="1"/>
  <c r="B9" i="25"/>
  <c r="P28" i="2"/>
  <c r="F26" i="26" s="1"/>
  <c r="A52" i="24"/>
  <c r="A58" i="24"/>
  <c r="A57" i="24"/>
  <c r="A66" i="23"/>
  <c r="A60" i="24"/>
  <c r="L10" i="1" l="1"/>
  <c r="E10" i="1"/>
  <c r="C11" i="2"/>
  <c r="F10" i="2"/>
  <c r="G10" i="2" s="1"/>
  <c r="E7" i="38"/>
  <c r="E7" i="26"/>
  <c r="E7" i="21"/>
  <c r="R9" i="2"/>
  <c r="B10" i="25"/>
  <c r="P27" i="2"/>
  <c r="F25" i="26" s="1"/>
  <c r="D13" i="2"/>
  <c r="L11" i="1" l="1"/>
  <c r="E11" i="1"/>
  <c r="C12" i="2"/>
  <c r="G11" i="2"/>
  <c r="E8" i="38"/>
  <c r="E8" i="26"/>
  <c r="R10" i="2"/>
  <c r="E8" i="21"/>
  <c r="E12" i="1"/>
  <c r="P26" i="2"/>
  <c r="F24" i="26" s="1"/>
  <c r="B11" i="25"/>
  <c r="G12" i="2"/>
  <c r="D14" i="2"/>
  <c r="D15" i="2" s="1"/>
  <c r="C13" i="2" l="1"/>
  <c r="F12" i="2"/>
  <c r="E9" i="38"/>
  <c r="R11" i="2"/>
  <c r="E9" i="21"/>
  <c r="E9" i="26"/>
  <c r="E13" i="1"/>
  <c r="B12" i="25"/>
  <c r="P25" i="2"/>
  <c r="F23" i="26" s="1"/>
  <c r="G13" i="2"/>
  <c r="C14" i="2" l="1"/>
  <c r="F13" i="2"/>
  <c r="E10" i="38"/>
  <c r="E10" i="21"/>
  <c r="E10" i="26"/>
  <c r="R12" i="2"/>
  <c r="E14" i="1"/>
  <c r="B13" i="25"/>
  <c r="P24" i="2"/>
  <c r="F22" i="26" s="1"/>
  <c r="G14" i="2"/>
  <c r="D16" i="2"/>
  <c r="C15" i="2" l="1"/>
  <c r="F14" i="2"/>
  <c r="E11" i="38"/>
  <c r="E11" i="21"/>
  <c r="R13" i="2"/>
  <c r="E11" i="26"/>
  <c r="E15" i="1"/>
  <c r="B14" i="25"/>
  <c r="P23" i="2"/>
  <c r="F21" i="26" s="1"/>
  <c r="G15" i="2"/>
  <c r="C16" i="2" l="1"/>
  <c r="F15" i="2"/>
  <c r="E12" i="38"/>
  <c r="E12" i="21"/>
  <c r="R14" i="2"/>
  <c r="E12" i="26"/>
  <c r="E16" i="1"/>
  <c r="P22" i="2"/>
  <c r="F20" i="26" s="1"/>
  <c r="B15" i="25"/>
  <c r="G16" i="2"/>
  <c r="C17" i="2" l="1"/>
  <c r="F16" i="2"/>
  <c r="E13" i="38"/>
  <c r="E13" i="21"/>
  <c r="R15" i="2"/>
  <c r="E13" i="26"/>
  <c r="E17" i="1"/>
  <c r="P21" i="2"/>
  <c r="F19" i="26" s="1"/>
  <c r="B16" i="25"/>
  <c r="G17" i="2"/>
  <c r="D19" i="2"/>
  <c r="C18" i="2" l="1"/>
  <c r="F17" i="2"/>
  <c r="E14" i="38"/>
  <c r="R16" i="2"/>
  <c r="E14" i="26"/>
  <c r="E14" i="21"/>
  <c r="E18" i="1"/>
  <c r="B17" i="25"/>
  <c r="P20" i="2"/>
  <c r="F18" i="26" s="1"/>
  <c r="G18" i="2"/>
  <c r="D20" i="2"/>
  <c r="C19" i="2" l="1"/>
  <c r="F18" i="2"/>
  <c r="E15" i="38"/>
  <c r="R17" i="2"/>
  <c r="E15" i="26"/>
  <c r="E15" i="21"/>
  <c r="E19" i="1"/>
  <c r="B18" i="25"/>
  <c r="P19" i="2"/>
  <c r="F17" i="26" s="1"/>
  <c r="D21" i="2"/>
  <c r="G19" i="2"/>
  <c r="C20" i="2" l="1"/>
  <c r="F19" i="2"/>
  <c r="E16" i="38"/>
  <c r="E16" i="21"/>
  <c r="E16" i="26"/>
  <c r="R18" i="2"/>
  <c r="E20" i="1"/>
  <c r="P18" i="2"/>
  <c r="F16" i="26" s="1"/>
  <c r="B19" i="25"/>
  <c r="G20" i="2"/>
  <c r="C21" i="2" l="1"/>
  <c r="F20" i="2"/>
  <c r="E17" i="38"/>
  <c r="E17" i="26"/>
  <c r="R19" i="2"/>
  <c r="E17" i="21"/>
  <c r="E21" i="1"/>
  <c r="P17" i="2"/>
  <c r="F15" i="26" s="1"/>
  <c r="B20" i="25"/>
  <c r="G21" i="2"/>
  <c r="D23" i="2"/>
  <c r="C22" i="2" l="1"/>
  <c r="F21" i="2"/>
  <c r="E18" i="38"/>
  <c r="E18" i="26"/>
  <c r="E18" i="21"/>
  <c r="R20" i="2"/>
  <c r="E22" i="1"/>
  <c r="P16" i="2"/>
  <c r="F14" i="26" s="1"/>
  <c r="B21" i="25"/>
  <c r="D24" i="2"/>
  <c r="G22" i="2"/>
  <c r="C23" i="2" l="1"/>
  <c r="F22" i="2"/>
  <c r="E19" i="38"/>
  <c r="E19" i="26"/>
  <c r="R21" i="2"/>
  <c r="E19" i="21"/>
  <c r="E23" i="1"/>
  <c r="B22" i="25"/>
  <c r="P15" i="2"/>
  <c r="F13" i="26" s="1"/>
  <c r="D25" i="2"/>
  <c r="G23" i="2"/>
  <c r="C24" i="2" l="1"/>
  <c r="F23" i="2"/>
  <c r="E20" i="38"/>
  <c r="E20" i="21"/>
  <c r="R22" i="2"/>
  <c r="E20" i="26"/>
  <c r="E24" i="1"/>
  <c r="B23" i="25"/>
  <c r="P14" i="2"/>
  <c r="F12" i="26" s="1"/>
  <c r="G24" i="2"/>
  <c r="C25" i="2" l="1"/>
  <c r="F24" i="2"/>
  <c r="E21" i="38"/>
  <c r="E21" i="21"/>
  <c r="R23" i="2"/>
  <c r="E21" i="26"/>
  <c r="E25" i="1"/>
  <c r="B24" i="25"/>
  <c r="P13" i="2"/>
  <c r="F11" i="26" s="1"/>
  <c r="G25" i="2"/>
  <c r="C26" i="2" l="1"/>
  <c r="F25" i="2"/>
  <c r="E22" i="38"/>
  <c r="E22" i="26"/>
  <c r="E22" i="21"/>
  <c r="R24" i="2"/>
  <c r="E26" i="1"/>
  <c r="P12" i="2"/>
  <c r="F10" i="26" s="1"/>
  <c r="B25" i="25"/>
  <c r="G26" i="2"/>
  <c r="C27" i="2" l="1"/>
  <c r="F26" i="2"/>
  <c r="E23" i="38"/>
  <c r="E23" i="21"/>
  <c r="R25" i="2"/>
  <c r="E23" i="26"/>
  <c r="E27" i="1"/>
  <c r="B26" i="25"/>
  <c r="P11" i="2"/>
  <c r="F9" i="26" s="1"/>
  <c r="D29" i="2"/>
  <c r="G27" i="2"/>
  <c r="C28" i="2" l="1"/>
  <c r="F27" i="2"/>
  <c r="E24" i="38"/>
  <c r="E24" i="21"/>
  <c r="R26" i="2"/>
  <c r="E24" i="26"/>
  <c r="E28" i="1"/>
  <c r="P10" i="2"/>
  <c r="F8" i="26" s="1"/>
  <c r="B27" i="25"/>
  <c r="E25" i="38" l="1"/>
  <c r="R27" i="2"/>
  <c r="E25" i="21"/>
  <c r="E25" i="26"/>
  <c r="C29" i="2"/>
  <c r="F28" i="2"/>
  <c r="G28" i="2" s="1"/>
  <c r="E29" i="1"/>
  <c r="B28" i="25"/>
  <c r="P9" i="2"/>
  <c r="F7" i="26" s="1"/>
  <c r="D31" i="2"/>
  <c r="C30" i="2" l="1"/>
  <c r="F29" i="2"/>
  <c r="G29" i="2" s="1"/>
  <c r="E26" i="38"/>
  <c r="E26" i="21"/>
  <c r="R28" i="2"/>
  <c r="E26" i="26"/>
  <c r="E30" i="1"/>
  <c r="P8" i="2"/>
  <c r="F6" i="26" s="1"/>
  <c r="B29" i="25"/>
  <c r="D32" i="2"/>
  <c r="E27" i="38" l="1"/>
  <c r="R29" i="2"/>
  <c r="E27" i="21"/>
  <c r="E27" i="26"/>
  <c r="C31" i="2"/>
  <c r="G30" i="2"/>
  <c r="E31" i="1"/>
  <c r="B4" i="2"/>
  <c r="B32" i="2"/>
  <c r="B5" i="2"/>
  <c r="B15" i="2"/>
  <c r="B17" i="2"/>
  <c r="B31" i="2"/>
  <c r="B33" i="2"/>
  <c r="B19" i="2"/>
  <c r="B21" i="2"/>
  <c r="B16" i="2"/>
  <c r="B18" i="2"/>
  <c r="B6" i="2"/>
  <c r="B34" i="2"/>
  <c r="B20" i="2"/>
  <c r="B22" i="2"/>
  <c r="B29" i="2"/>
  <c r="B27" i="2"/>
  <c r="B25" i="2"/>
  <c r="B23" i="2"/>
  <c r="B13" i="2"/>
  <c r="B11" i="2"/>
  <c r="B9" i="2"/>
  <c r="B7" i="2"/>
  <c r="B8" i="2"/>
  <c r="B30" i="2"/>
  <c r="B28" i="2"/>
  <c r="B26" i="2"/>
  <c r="B24" i="2"/>
  <c r="B14" i="2"/>
  <c r="B12" i="2"/>
  <c r="B10" i="2"/>
  <c r="P7" i="2"/>
  <c r="F5" i="26" s="1"/>
  <c r="B30" i="25"/>
  <c r="D33" i="2"/>
  <c r="C32" i="2" l="1"/>
  <c r="F31" i="2"/>
  <c r="G31" i="2" s="1"/>
  <c r="E28" i="38"/>
  <c r="R30" i="2"/>
  <c r="E28" i="26"/>
  <c r="E28" i="21"/>
  <c r="E32" i="1"/>
  <c r="P6" i="2"/>
  <c r="F4" i="26" s="1"/>
  <c r="B31" i="25"/>
  <c r="D34" i="2"/>
  <c r="C33" i="2" l="1"/>
  <c r="F32" i="2"/>
  <c r="G32" i="2" s="1"/>
  <c r="E29" i="38"/>
  <c r="E29" i="21"/>
  <c r="R31" i="2"/>
  <c r="E29" i="26"/>
  <c r="E33" i="1"/>
  <c r="B32" i="25"/>
  <c r="P5" i="2"/>
  <c r="F3" i="26" s="1"/>
  <c r="C34" i="2" l="1"/>
  <c r="F33" i="2"/>
  <c r="G33" i="2" s="1"/>
  <c r="E30" i="38"/>
  <c r="E30" i="26"/>
  <c r="E30" i="21"/>
  <c r="R32" i="2"/>
  <c r="M2" i="1"/>
  <c r="E34" i="1"/>
  <c r="P4" i="2"/>
  <c r="F2" i="26" s="1"/>
  <c r="B33" i="25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D36" i="2"/>
  <c r="C35" i="2" l="1"/>
  <c r="F34" i="2"/>
  <c r="G34" i="2" s="1"/>
  <c r="E31" i="38"/>
  <c r="E31" i="21"/>
  <c r="E31" i="26"/>
  <c r="R33" i="2"/>
  <c r="M3" i="1"/>
  <c r="E35" i="1"/>
  <c r="D37" i="2"/>
  <c r="C36" i="2" l="1"/>
  <c r="F35" i="2"/>
  <c r="G35" i="2" s="1"/>
  <c r="E32" i="38"/>
  <c r="E32" i="26"/>
  <c r="R34" i="2"/>
  <c r="E32" i="21"/>
  <c r="E36" i="1"/>
  <c r="D38" i="2"/>
  <c r="C37" i="2" l="1"/>
  <c r="F36" i="2"/>
  <c r="G36" i="2" s="1"/>
  <c r="E33" i="38"/>
  <c r="E33" i="21"/>
  <c r="E33" i="26"/>
  <c r="R35" i="2"/>
  <c r="E37" i="1"/>
  <c r="D39" i="2"/>
  <c r="C38" i="2" l="1"/>
  <c r="F37" i="2"/>
  <c r="G37" i="2" s="1"/>
  <c r="E34" i="38"/>
  <c r="R36" i="2"/>
  <c r="E34" i="26"/>
  <c r="E34" i="21"/>
  <c r="E38" i="1"/>
  <c r="D40" i="2"/>
  <c r="C39" i="2" l="1"/>
  <c r="F38" i="2"/>
  <c r="G38" i="2" s="1"/>
  <c r="E35" i="38"/>
  <c r="E35" i="26"/>
  <c r="E35" i="21"/>
  <c r="R37" i="2"/>
  <c r="E39" i="1"/>
  <c r="D41" i="2"/>
  <c r="C40" i="2" l="1"/>
  <c r="F39" i="2"/>
  <c r="G39" i="2" s="1"/>
  <c r="E36" i="38"/>
  <c r="E36" i="21"/>
  <c r="R38" i="2"/>
  <c r="E36" i="26"/>
  <c r="E40" i="1"/>
  <c r="E37" i="38" l="1"/>
  <c r="E37" i="26"/>
  <c r="E37" i="21"/>
  <c r="R39" i="2"/>
  <c r="C41" i="2"/>
  <c r="F40" i="2"/>
  <c r="G40" i="2" s="1"/>
  <c r="E41" i="1"/>
  <c r="D43" i="2"/>
  <c r="C42" i="2" l="1"/>
  <c r="F41" i="2"/>
  <c r="G41" i="2" s="1"/>
  <c r="E38" i="38"/>
  <c r="R40" i="2"/>
  <c r="E38" i="21"/>
  <c r="E38" i="26"/>
  <c r="E42" i="1"/>
  <c r="D44" i="2"/>
  <c r="E39" i="38" l="1"/>
  <c r="E39" i="26"/>
  <c r="R41" i="2"/>
  <c r="E39" i="21"/>
  <c r="C43" i="2"/>
  <c r="F42" i="2"/>
  <c r="G42" i="2" s="1"/>
  <c r="E43" i="1"/>
  <c r="D45" i="2"/>
  <c r="E40" i="38" l="1"/>
  <c r="E40" i="26"/>
  <c r="R42" i="2"/>
  <c r="E40" i="21"/>
  <c r="C44" i="2"/>
  <c r="F43" i="2"/>
  <c r="G43" i="2" s="1"/>
  <c r="E44" i="1"/>
  <c r="D46" i="2"/>
  <c r="C45" i="2" l="1"/>
  <c r="F44" i="2"/>
  <c r="G44" i="2" s="1"/>
  <c r="E41" i="38"/>
  <c r="E41" i="26"/>
  <c r="R43" i="2"/>
  <c r="E41" i="21"/>
  <c r="E45" i="1"/>
  <c r="C46" i="2" l="1"/>
  <c r="F45" i="2"/>
  <c r="G45" i="2" s="1"/>
  <c r="E42" i="38"/>
  <c r="E42" i="26"/>
  <c r="E42" i="21"/>
  <c r="R44" i="2"/>
  <c r="E46" i="1"/>
  <c r="C47" i="2" l="1"/>
  <c r="F46" i="2"/>
  <c r="G46" i="2" s="1"/>
  <c r="E43" i="38"/>
  <c r="E43" i="21"/>
  <c r="R45" i="2"/>
  <c r="E43" i="26"/>
  <c r="E47" i="1"/>
  <c r="C48" i="2" l="1"/>
  <c r="F47" i="2"/>
  <c r="G47" i="2" s="1"/>
  <c r="E44" i="38"/>
  <c r="R46" i="2"/>
  <c r="E44" i="26"/>
  <c r="E44" i="21"/>
  <c r="E48" i="1"/>
  <c r="D50" i="2"/>
  <c r="C49" i="2" l="1"/>
  <c r="F48" i="2"/>
  <c r="G48" i="2" s="1"/>
  <c r="E45" i="38"/>
  <c r="E45" i="26"/>
  <c r="E45" i="21"/>
  <c r="R47" i="2"/>
  <c r="E49" i="1"/>
  <c r="D51" i="2"/>
  <c r="C50" i="2" l="1"/>
  <c r="F49" i="2"/>
  <c r="G49" i="2" s="1"/>
  <c r="E46" i="38"/>
  <c r="R48" i="2"/>
  <c r="E46" i="26"/>
  <c r="E46" i="21"/>
  <c r="E50" i="1"/>
  <c r="D52" i="2"/>
  <c r="C51" i="2" l="1"/>
  <c r="F50" i="2"/>
  <c r="G50" i="2" s="1"/>
  <c r="E47" i="38"/>
  <c r="E47" i="21"/>
  <c r="E47" i="26"/>
  <c r="R49" i="2"/>
  <c r="E51" i="1"/>
  <c r="D53" i="2"/>
  <c r="C52" i="2" l="1"/>
  <c r="F51" i="2"/>
  <c r="G51" i="2" s="1"/>
  <c r="E48" i="38"/>
  <c r="R50" i="2"/>
  <c r="E48" i="26"/>
  <c r="E48" i="21"/>
  <c r="E52" i="1"/>
  <c r="C53" i="2" l="1"/>
  <c r="F52" i="2"/>
  <c r="E49" i="38"/>
  <c r="E49" i="21"/>
  <c r="R51" i="2"/>
  <c r="E49" i="26"/>
  <c r="E53" i="1"/>
  <c r="C54" i="2" l="1"/>
  <c r="F53" i="2"/>
  <c r="E50" i="38"/>
  <c r="E50" i="21"/>
  <c r="E50" i="26"/>
  <c r="R52" i="2"/>
  <c r="E54" i="1"/>
  <c r="D56" i="2"/>
  <c r="C55" i="2" l="1"/>
  <c r="F54" i="2"/>
  <c r="E51" i="38"/>
  <c r="E51" i="21"/>
  <c r="E51" i="26"/>
  <c r="R53" i="2"/>
  <c r="E55" i="1"/>
  <c r="D57" i="2"/>
  <c r="C56" i="2" l="1"/>
  <c r="F55" i="2"/>
  <c r="E52" i="38"/>
  <c r="E52" i="21"/>
  <c r="E52" i="26"/>
  <c r="R54" i="2"/>
  <c r="E56" i="1"/>
  <c r="C57" i="2" l="1"/>
  <c r="F56" i="2"/>
  <c r="E53" i="38"/>
  <c r="E53" i="21"/>
  <c r="E53" i="26"/>
  <c r="R55" i="2"/>
  <c r="E57" i="1"/>
  <c r="D59" i="2"/>
  <c r="C58" i="2" l="1"/>
  <c r="F57" i="2"/>
  <c r="E54" i="38"/>
  <c r="E54" i="21"/>
  <c r="R56" i="2"/>
  <c r="E54" i="26"/>
  <c r="E58" i="1"/>
  <c r="D60" i="2"/>
  <c r="C59" i="2" l="1"/>
  <c r="F58" i="2"/>
  <c r="E55" i="38"/>
  <c r="E55" i="21"/>
  <c r="R57" i="2"/>
  <c r="E55" i="26"/>
  <c r="E59" i="1"/>
  <c r="C60" i="2" l="1"/>
  <c r="F59" i="2"/>
  <c r="E56" i="38"/>
  <c r="E56" i="21"/>
  <c r="R58" i="2"/>
  <c r="E56" i="26"/>
  <c r="E60" i="1"/>
  <c r="D62" i="2"/>
  <c r="C61" i="2" l="1"/>
  <c r="F60" i="2"/>
  <c r="E57" i="38"/>
  <c r="E57" i="21"/>
  <c r="E57" i="26"/>
  <c r="R59" i="2"/>
  <c r="E61" i="1"/>
  <c r="D63" i="2"/>
  <c r="C62" i="2" l="1"/>
  <c r="F61" i="2"/>
  <c r="E58" i="38"/>
  <c r="E58" i="21"/>
  <c r="R60" i="2"/>
  <c r="E58" i="26"/>
  <c r="E62" i="1"/>
  <c r="D64" i="2"/>
  <c r="C63" i="2" l="1"/>
  <c r="F62" i="2"/>
  <c r="E59" i="38"/>
  <c r="E59" i="21"/>
  <c r="E59" i="26"/>
  <c r="R61" i="2"/>
  <c r="E63" i="1"/>
  <c r="C64" i="2" l="1"/>
  <c r="F63" i="2"/>
  <c r="E60" i="38"/>
  <c r="E60" i="21"/>
  <c r="E60" i="26"/>
  <c r="R62" i="2"/>
  <c r="E64" i="1"/>
  <c r="D66" i="2"/>
  <c r="C65" i="2" l="1"/>
  <c r="F64" i="2"/>
  <c r="E61" i="21"/>
  <c r="R63" i="2"/>
  <c r="E61" i="38"/>
  <c r="E61" i="26"/>
  <c r="E65" i="1"/>
  <c r="D67" i="2"/>
  <c r="C66" i="2" l="1"/>
  <c r="F65" i="2"/>
  <c r="R64" i="2"/>
  <c r="E62" i="38"/>
  <c r="E62" i="21"/>
  <c r="E62" i="26"/>
  <c r="E66" i="1"/>
  <c r="D68" i="2"/>
  <c r="C67" i="2" l="1"/>
  <c r="F66" i="2"/>
  <c r="E63" i="38"/>
  <c r="E63" i="26"/>
  <c r="E63" i="21"/>
  <c r="R65" i="2"/>
  <c r="E67" i="1"/>
  <c r="C68" i="2" l="1"/>
  <c r="F67" i="2"/>
  <c r="E64" i="26"/>
  <c r="E64" i="38"/>
  <c r="E64" i="21"/>
  <c r="R66" i="2"/>
  <c r="E68" i="1"/>
  <c r="D70" i="2"/>
  <c r="C69" i="2" l="1"/>
  <c r="F68" i="2"/>
  <c r="E65" i="38"/>
  <c r="E65" i="21"/>
  <c r="E65" i="26"/>
  <c r="R67" i="2"/>
  <c r="E69" i="1"/>
  <c r="D71" i="2"/>
  <c r="G68" i="2" l="1"/>
  <c r="G69" i="2"/>
  <c r="C70" i="2"/>
  <c r="F69" i="2"/>
  <c r="E66" i="38"/>
  <c r="E66" i="21"/>
  <c r="E66" i="26"/>
  <c r="R68" i="2"/>
  <c r="E70" i="1"/>
  <c r="C71" i="2" l="1"/>
  <c r="F70" i="2"/>
  <c r="G70" i="2" s="1"/>
  <c r="E67" i="38"/>
  <c r="E67" i="26"/>
  <c r="E67" i="21"/>
  <c r="R69" i="2"/>
  <c r="E71" i="1"/>
  <c r="C72" i="2" l="1"/>
  <c r="F71" i="2"/>
  <c r="G71" i="2" s="1"/>
  <c r="E68" i="26"/>
  <c r="E68" i="38"/>
  <c r="E68" i="21"/>
  <c r="R70" i="2"/>
  <c r="E72" i="1"/>
  <c r="D74" i="2"/>
  <c r="C73" i="2" l="1"/>
  <c r="F72" i="2"/>
  <c r="G72" i="2" s="1"/>
  <c r="E69" i="38"/>
  <c r="E69" i="21"/>
  <c r="E69" i="26"/>
  <c r="R71" i="2"/>
  <c r="E73" i="1"/>
  <c r="D75" i="2"/>
  <c r="C74" i="2" l="1"/>
  <c r="F73" i="2"/>
  <c r="G73" i="2" s="1"/>
  <c r="E70" i="38"/>
  <c r="E70" i="21"/>
  <c r="E70" i="26"/>
  <c r="R72" i="2"/>
  <c r="E74" i="1"/>
  <c r="D76" i="2"/>
  <c r="C75" i="2" l="1"/>
  <c r="F74" i="2"/>
  <c r="G74" i="2" s="1"/>
  <c r="R73" i="2"/>
  <c r="E71" i="38"/>
  <c r="E71" i="21"/>
  <c r="E71" i="26"/>
  <c r="E75" i="1"/>
  <c r="D77" i="2"/>
  <c r="C76" i="2" l="1"/>
  <c r="F75" i="2"/>
  <c r="G75" i="2" s="1"/>
  <c r="R74" i="2"/>
  <c r="E72" i="26"/>
  <c r="E72" i="38"/>
  <c r="E72" i="21"/>
  <c r="E76" i="1"/>
  <c r="D78" i="2"/>
  <c r="C77" i="2" l="1"/>
  <c r="F76" i="2"/>
  <c r="R75" i="2"/>
  <c r="E73" i="38"/>
  <c r="E73" i="26"/>
  <c r="E73" i="21"/>
  <c r="E77" i="1"/>
  <c r="D79" i="2"/>
  <c r="C78" i="2" l="1"/>
  <c r="F77" i="2"/>
  <c r="R76" i="2"/>
  <c r="E74" i="38"/>
  <c r="E74" i="26"/>
  <c r="E74" i="21"/>
  <c r="E78" i="1"/>
  <c r="D80" i="2"/>
  <c r="C79" i="2" l="1"/>
  <c r="F78" i="2"/>
  <c r="R77" i="2"/>
  <c r="E75" i="26"/>
  <c r="E75" i="38"/>
  <c r="E75" i="21"/>
  <c r="E79" i="1"/>
  <c r="C80" i="2" l="1"/>
  <c r="F79" i="2"/>
  <c r="R78" i="2"/>
  <c r="E76" i="38"/>
  <c r="E76" i="26"/>
  <c r="E76" i="21"/>
  <c r="E80" i="1"/>
  <c r="D82" i="2"/>
  <c r="C81" i="2" l="1"/>
  <c r="F80" i="2"/>
  <c r="R79" i="2"/>
  <c r="E77" i="38"/>
  <c r="E77" i="26"/>
  <c r="E77" i="21"/>
  <c r="E81" i="1"/>
  <c r="D83" i="2"/>
  <c r="C82" i="2" l="1"/>
  <c r="F81" i="2"/>
  <c r="R80" i="2"/>
  <c r="E78" i="38"/>
  <c r="E78" i="26"/>
  <c r="E78" i="21"/>
  <c r="E82" i="1"/>
  <c r="C83" i="2" l="1"/>
  <c r="F82" i="2"/>
  <c r="R81" i="2"/>
  <c r="E79" i="38"/>
  <c r="E79" i="26"/>
  <c r="E79" i="21"/>
  <c r="E83" i="1"/>
  <c r="D85" i="2"/>
  <c r="C84" i="2" l="1"/>
  <c r="F83" i="2"/>
  <c r="R82" i="2"/>
  <c r="E80" i="38"/>
  <c r="E80" i="26"/>
  <c r="E80" i="21"/>
  <c r="E84" i="1"/>
  <c r="C85" i="2" l="1"/>
  <c r="F84" i="2"/>
  <c r="R83" i="2"/>
  <c r="E81" i="38"/>
  <c r="E81" i="26"/>
  <c r="E81" i="21"/>
  <c r="E85" i="1"/>
  <c r="D87" i="2"/>
  <c r="C86" i="2" l="1"/>
  <c r="F85" i="2"/>
  <c r="R84" i="2"/>
  <c r="E82" i="38"/>
  <c r="E82" i="26"/>
  <c r="E82" i="21"/>
  <c r="E86" i="1"/>
  <c r="D88" i="2"/>
  <c r="C87" i="2" l="1"/>
  <c r="F86" i="2"/>
  <c r="R85" i="2"/>
  <c r="E83" i="38"/>
  <c r="E83" i="26"/>
  <c r="E83" i="21"/>
  <c r="E87" i="1"/>
  <c r="D89" i="2"/>
  <c r="C88" i="2" l="1"/>
  <c r="F87" i="2"/>
  <c r="R86" i="2"/>
  <c r="E84" i="38"/>
  <c r="E84" i="26"/>
  <c r="E84" i="21"/>
  <c r="E88" i="1"/>
  <c r="C89" i="2" l="1"/>
  <c r="F88" i="2"/>
  <c r="R87" i="2"/>
  <c r="E85" i="38"/>
  <c r="E85" i="26"/>
  <c r="E85" i="21"/>
  <c r="E89" i="1"/>
  <c r="D91" i="2"/>
  <c r="F89" i="2" l="1"/>
  <c r="R88" i="2"/>
  <c r="E86" i="26"/>
  <c r="E86" i="38"/>
  <c r="E86" i="21"/>
  <c r="E90" i="1"/>
  <c r="C91" i="2" l="1"/>
  <c r="F90" i="2"/>
  <c r="R89" i="2"/>
  <c r="E87" i="38"/>
  <c r="E87" i="26"/>
  <c r="E87" i="21"/>
  <c r="E91" i="1"/>
  <c r="C92" i="2" l="1"/>
  <c r="F91" i="2"/>
  <c r="R90" i="2"/>
  <c r="E88" i="38"/>
  <c r="E88" i="26"/>
  <c r="E88" i="21"/>
  <c r="E92" i="1"/>
  <c r="D94" i="2"/>
  <c r="C93" i="2" l="1"/>
  <c r="F92" i="2"/>
  <c r="G92" i="2" s="1"/>
  <c r="R91" i="2"/>
  <c r="E89" i="38"/>
  <c r="E89" i="26"/>
  <c r="E89" i="21"/>
  <c r="E93" i="1"/>
  <c r="C94" i="2" l="1"/>
  <c r="F93" i="2"/>
  <c r="G93" i="2" s="1"/>
  <c r="R92" i="2"/>
  <c r="E90" i="38"/>
  <c r="E90" i="26"/>
  <c r="E90" i="21"/>
  <c r="E94" i="1"/>
  <c r="C95" i="2" l="1"/>
  <c r="F94" i="2"/>
  <c r="G94" i="2" s="1"/>
  <c r="R93" i="2"/>
  <c r="E91" i="26"/>
  <c r="E91" i="38"/>
  <c r="E91" i="21"/>
  <c r="E95" i="1"/>
  <c r="D97" i="2"/>
  <c r="C96" i="2" l="1"/>
  <c r="F95" i="2"/>
  <c r="G95" i="2" s="1"/>
  <c r="R94" i="2"/>
  <c r="E92" i="38"/>
  <c r="E92" i="26"/>
  <c r="E92" i="21"/>
  <c r="E96" i="1"/>
  <c r="D98" i="2"/>
  <c r="C97" i="2" l="1"/>
  <c r="F96" i="2"/>
  <c r="G96" i="2" s="1"/>
  <c r="R95" i="2"/>
  <c r="E93" i="38"/>
  <c r="E93" i="26"/>
  <c r="E93" i="21"/>
  <c r="E97" i="1"/>
  <c r="D99" i="2"/>
  <c r="C98" i="2" l="1"/>
  <c r="F97" i="2"/>
  <c r="G97" i="2" s="1"/>
  <c r="R96" i="2"/>
  <c r="E94" i="38"/>
  <c r="E94" i="26"/>
  <c r="E94" i="21"/>
  <c r="E98" i="1"/>
  <c r="C99" i="2" l="1"/>
  <c r="F98" i="2"/>
  <c r="G98" i="2" s="1"/>
  <c r="R97" i="2"/>
  <c r="E95" i="38"/>
  <c r="E95" i="26"/>
  <c r="E95" i="21"/>
  <c r="E99" i="1"/>
  <c r="C100" i="2" l="1"/>
  <c r="F99" i="2"/>
  <c r="G99" i="2" s="1"/>
  <c r="R98" i="2"/>
  <c r="E96" i="38"/>
  <c r="E96" i="26"/>
  <c r="E96" i="21"/>
  <c r="E100" i="1"/>
  <c r="D102" i="2"/>
  <c r="C101" i="2" l="1"/>
  <c r="F100" i="2"/>
  <c r="G100" i="2" s="1"/>
  <c r="R99" i="2"/>
  <c r="E97" i="38"/>
  <c r="E97" i="26"/>
  <c r="E97" i="21"/>
  <c r="E101" i="1"/>
  <c r="D103" i="2"/>
  <c r="C102" i="2" l="1"/>
  <c r="F101" i="2"/>
  <c r="G101" i="2" s="1"/>
  <c r="R100" i="2"/>
  <c r="E98" i="26"/>
  <c r="E98" i="38"/>
  <c r="E98" i="21"/>
  <c r="E102" i="1"/>
  <c r="C103" i="2" l="1"/>
  <c r="F102" i="2"/>
  <c r="G102" i="2" s="1"/>
  <c r="R101" i="2"/>
  <c r="E99" i="38"/>
  <c r="E99" i="26"/>
  <c r="E99" i="21"/>
  <c r="E103" i="1"/>
  <c r="D105" i="2"/>
  <c r="C104" i="2" l="1"/>
  <c r="F103" i="2"/>
  <c r="G103" i="2" s="1"/>
  <c r="R102" i="2"/>
  <c r="E100" i="26"/>
  <c r="E100" i="38"/>
  <c r="E100" i="21"/>
  <c r="E104" i="1"/>
  <c r="C105" i="2" l="1"/>
  <c r="F104" i="2"/>
  <c r="G104" i="2" s="1"/>
  <c r="R103" i="2"/>
  <c r="E101" i="38"/>
  <c r="E101" i="26"/>
  <c r="E101" i="21"/>
  <c r="E105" i="1"/>
  <c r="C106" i="2" l="1"/>
  <c r="F105" i="2"/>
  <c r="G105" i="2" s="1"/>
  <c r="R104" i="2"/>
  <c r="E102" i="26"/>
  <c r="E102" i="38"/>
  <c r="E102" i="21"/>
  <c r="E106" i="1"/>
  <c r="D108" i="2"/>
  <c r="C107" i="2" l="1"/>
  <c r="F106" i="2"/>
  <c r="G106" i="2" s="1"/>
  <c r="R105" i="2"/>
  <c r="E103" i="26"/>
  <c r="E103" i="38"/>
  <c r="E103" i="21"/>
  <c r="E107" i="1"/>
  <c r="C108" i="2" l="1"/>
  <c r="F107" i="2"/>
  <c r="G107" i="2" s="1"/>
  <c r="R106" i="2"/>
  <c r="E104" i="26"/>
  <c r="E104" i="38"/>
  <c r="E104" i="21"/>
  <c r="E108" i="1"/>
  <c r="C109" i="2" l="1"/>
  <c r="F108" i="2"/>
  <c r="G108" i="2" s="1"/>
  <c r="R107" i="2"/>
  <c r="E105" i="38"/>
  <c r="E105" i="26"/>
  <c r="E105" i="21"/>
  <c r="E109" i="1"/>
  <c r="D111" i="2"/>
  <c r="C110" i="2" l="1"/>
  <c r="F109" i="2"/>
  <c r="G109" i="2" s="1"/>
  <c r="R108" i="2"/>
  <c r="E106" i="26"/>
  <c r="E106" i="38"/>
  <c r="E106" i="21"/>
  <c r="E110" i="1"/>
  <c r="D112" i="2"/>
  <c r="C111" i="2" l="1"/>
  <c r="F110" i="2"/>
  <c r="G110" i="2" s="1"/>
  <c r="R109" i="2"/>
  <c r="E107" i="38"/>
  <c r="E107" i="26"/>
  <c r="E107" i="21"/>
  <c r="E111" i="1"/>
  <c r="D113" i="2"/>
  <c r="C112" i="2" l="1"/>
  <c r="F111" i="2"/>
  <c r="G111" i="2" s="1"/>
  <c r="R110" i="2"/>
  <c r="E108" i="26"/>
  <c r="E108" i="38"/>
  <c r="E108" i="21"/>
  <c r="E112" i="1"/>
  <c r="D114" i="2"/>
  <c r="C113" i="2" l="1"/>
  <c r="F112" i="2"/>
  <c r="G112" i="2" s="1"/>
  <c r="R111" i="2"/>
  <c r="E109" i="38"/>
  <c r="E109" i="26"/>
  <c r="E109" i="21"/>
  <c r="E113" i="1"/>
  <c r="D115" i="2"/>
  <c r="C114" i="2" l="1"/>
  <c r="F113" i="2"/>
  <c r="G113" i="2" s="1"/>
  <c r="R112" i="2"/>
  <c r="E110" i="26"/>
  <c r="E110" i="38"/>
  <c r="E110" i="21"/>
  <c r="E114" i="1"/>
  <c r="D116" i="2"/>
  <c r="C115" i="2" l="1"/>
  <c r="F114" i="2"/>
  <c r="R113" i="2"/>
  <c r="E111" i="38"/>
  <c r="E111" i="26"/>
  <c r="E111" i="21"/>
  <c r="E115" i="1"/>
  <c r="D117" i="2"/>
  <c r="C116" i="2" l="1"/>
  <c r="F115" i="2"/>
  <c r="R114" i="2"/>
  <c r="E112" i="26"/>
  <c r="E112" i="38"/>
  <c r="E112" i="21"/>
  <c r="E116" i="1"/>
  <c r="D118" i="2"/>
  <c r="C117" i="2" l="1"/>
  <c r="F116" i="2"/>
  <c r="R115" i="2"/>
  <c r="E113" i="38"/>
  <c r="E113" i="26"/>
  <c r="E113" i="21"/>
  <c r="E117" i="1"/>
  <c r="D119" i="2"/>
  <c r="C118" i="2" l="1"/>
  <c r="F117" i="2"/>
  <c r="R116" i="2"/>
  <c r="E114" i="26"/>
  <c r="E114" i="38"/>
  <c r="E114" i="21"/>
  <c r="E118" i="1"/>
  <c r="D120" i="2"/>
  <c r="C119" i="2" l="1"/>
  <c r="F118" i="2"/>
  <c r="R117" i="2"/>
  <c r="E115" i="38"/>
  <c r="E115" i="26"/>
  <c r="E115" i="21"/>
  <c r="E119" i="1"/>
  <c r="D121" i="2"/>
  <c r="C120" i="2" l="1"/>
  <c r="F119" i="2"/>
  <c r="R118" i="2"/>
  <c r="E116" i="26"/>
  <c r="E116" i="38"/>
  <c r="E116" i="21"/>
  <c r="E120" i="1"/>
  <c r="D122" i="2"/>
  <c r="C121" i="2" l="1"/>
  <c r="F120" i="2"/>
  <c r="R119" i="2"/>
  <c r="E117" i="38"/>
  <c r="E117" i="26"/>
  <c r="E117" i="21"/>
  <c r="E121" i="1"/>
  <c r="D123" i="2"/>
  <c r="C122" i="2" l="1"/>
  <c r="F121" i="2"/>
  <c r="R120" i="2"/>
  <c r="E118" i="26"/>
  <c r="E118" i="38"/>
  <c r="E118" i="21"/>
  <c r="E122" i="1"/>
  <c r="D124" i="2"/>
  <c r="C123" i="2" l="1"/>
  <c r="F122" i="2"/>
  <c r="R121" i="2"/>
  <c r="E119" i="26"/>
  <c r="E119" i="38"/>
  <c r="E119" i="21"/>
  <c r="E123" i="1"/>
  <c r="D125" i="2"/>
  <c r="C124" i="2" l="1"/>
  <c r="F123" i="2"/>
  <c r="R122" i="2"/>
  <c r="E120" i="26"/>
  <c r="E120" i="38"/>
  <c r="E120" i="21"/>
  <c r="E124" i="1"/>
  <c r="D126" i="2"/>
  <c r="C125" i="2" l="1"/>
  <c r="F124" i="2"/>
  <c r="R123" i="2"/>
  <c r="E121" i="38"/>
  <c r="E121" i="26"/>
  <c r="E121" i="21"/>
  <c r="E125" i="1"/>
  <c r="D127" i="2"/>
  <c r="C126" i="2" l="1"/>
  <c r="F125" i="2"/>
  <c r="R124" i="2"/>
  <c r="E122" i="26"/>
  <c r="E122" i="38"/>
  <c r="J2" i="21"/>
  <c r="E126" i="1"/>
  <c r="D128" i="2"/>
  <c r="C127" i="2" l="1"/>
  <c r="F126" i="2"/>
  <c r="R125" i="2"/>
  <c r="E123" i="38"/>
  <c r="E123" i="26"/>
  <c r="J3" i="21"/>
  <c r="E127" i="1"/>
  <c r="D129" i="2"/>
  <c r="C128" i="2" l="1"/>
  <c r="F127" i="2"/>
  <c r="R126" i="2"/>
  <c r="E124" i="26"/>
  <c r="E124" i="38"/>
  <c r="J4" i="21"/>
  <c r="E128" i="1"/>
  <c r="D130" i="2"/>
  <c r="C129" i="2" l="1"/>
  <c r="F128" i="2"/>
  <c r="R127" i="2"/>
  <c r="E125" i="38"/>
  <c r="E125" i="26"/>
  <c r="J5" i="21"/>
  <c r="E129" i="1"/>
  <c r="D131" i="2"/>
  <c r="C130" i="2" l="1"/>
  <c r="F129" i="2"/>
  <c r="R128" i="2"/>
  <c r="E126" i="26"/>
  <c r="E126" i="38"/>
  <c r="J6" i="21"/>
  <c r="E130" i="1"/>
  <c r="D132" i="2"/>
  <c r="C131" i="2" l="1"/>
  <c r="F130" i="2"/>
  <c r="R129" i="2"/>
  <c r="E127" i="38"/>
  <c r="E127" i="26"/>
  <c r="J7" i="21"/>
  <c r="E131" i="1"/>
  <c r="D133" i="2"/>
  <c r="C132" i="2" l="1"/>
  <c r="F131" i="2"/>
  <c r="R130" i="2"/>
  <c r="E128" i="26"/>
  <c r="E128" i="38"/>
  <c r="J8" i="21"/>
  <c r="E132" i="1"/>
  <c r="D134" i="2"/>
  <c r="C133" i="2" l="1"/>
  <c r="F132" i="2"/>
  <c r="R131" i="2"/>
  <c r="E129" i="38"/>
  <c r="E129" i="26"/>
  <c r="J9" i="21"/>
  <c r="E133" i="1"/>
  <c r="D135" i="2"/>
  <c r="C134" i="2" l="1"/>
  <c r="F133" i="2"/>
  <c r="R132" i="2"/>
  <c r="E130" i="26"/>
  <c r="E130" i="38"/>
  <c r="J10" i="21"/>
  <c r="E134" i="1"/>
  <c r="D136" i="2"/>
  <c r="C135" i="2" l="1"/>
  <c r="F134" i="2"/>
  <c r="R133" i="2"/>
  <c r="E131" i="38"/>
  <c r="E131" i="26"/>
  <c r="J11" i="21"/>
  <c r="E135" i="1"/>
  <c r="D137" i="2"/>
  <c r="C136" i="2" l="1"/>
  <c r="F135" i="2"/>
  <c r="R134" i="2"/>
  <c r="E132" i="26"/>
  <c r="E132" i="38"/>
  <c r="J12" i="21"/>
  <c r="E136" i="1"/>
  <c r="D138" i="2"/>
  <c r="C137" i="2" l="1"/>
  <c r="F136" i="2"/>
  <c r="R135" i="2"/>
  <c r="E133" i="38"/>
  <c r="E133" i="26"/>
  <c r="J13" i="21"/>
  <c r="E137" i="1"/>
  <c r="D139" i="2"/>
  <c r="C138" i="2" l="1"/>
  <c r="F137" i="2"/>
  <c r="R136" i="2"/>
  <c r="E134" i="26"/>
  <c r="E134" i="38"/>
  <c r="J14" i="21"/>
  <c r="E138" i="1"/>
  <c r="D140" i="2"/>
  <c r="C139" i="2" l="1"/>
  <c r="F138" i="2"/>
  <c r="R137" i="2"/>
  <c r="E135" i="26"/>
  <c r="E135" i="38"/>
  <c r="J15" i="21"/>
  <c r="E139" i="1"/>
  <c r="D141" i="2"/>
  <c r="C140" i="2" l="1"/>
  <c r="F139" i="2"/>
  <c r="R138" i="2"/>
  <c r="E136" i="26"/>
  <c r="E136" i="38"/>
  <c r="J16" i="21"/>
  <c r="E140" i="1"/>
  <c r="D142" i="2"/>
  <c r="C141" i="2" l="1"/>
  <c r="F140" i="2"/>
  <c r="R139" i="2"/>
  <c r="E137" i="38"/>
  <c r="E137" i="26"/>
  <c r="J17" i="21"/>
  <c r="E141" i="1"/>
  <c r="D143" i="2"/>
  <c r="C142" i="2" l="1"/>
  <c r="F141" i="2"/>
  <c r="R140" i="2"/>
  <c r="E138" i="26"/>
  <c r="E138" i="38"/>
  <c r="J18" i="21"/>
  <c r="E142" i="1"/>
  <c r="D144" i="2"/>
  <c r="C143" i="2" l="1"/>
  <c r="F142" i="2"/>
  <c r="R141" i="2"/>
  <c r="E139" i="38"/>
  <c r="E139" i="26"/>
  <c r="J19" i="21"/>
  <c r="E143" i="1"/>
  <c r="D145" i="2"/>
  <c r="C144" i="2" l="1"/>
  <c r="F143" i="2"/>
  <c r="R142" i="2"/>
  <c r="E140" i="26"/>
  <c r="E140" i="38"/>
  <c r="J20" i="21"/>
  <c r="E144" i="1"/>
  <c r="D146" i="2"/>
  <c r="C145" i="2" l="1"/>
  <c r="F144" i="2"/>
  <c r="R143" i="2"/>
  <c r="E141" i="38"/>
  <c r="E141" i="26"/>
  <c r="J21" i="21"/>
  <c r="E145" i="1"/>
  <c r="D147" i="2"/>
  <c r="C146" i="2" l="1"/>
  <c r="F145" i="2"/>
  <c r="R144" i="2"/>
  <c r="E142" i="26"/>
  <c r="E142" i="38"/>
  <c r="J22" i="21"/>
  <c r="E146" i="1"/>
  <c r="D148" i="2"/>
  <c r="C147" i="2" l="1"/>
  <c r="F146" i="2"/>
  <c r="R145" i="2"/>
  <c r="E143" i="38"/>
  <c r="E143" i="26"/>
  <c r="J23" i="21"/>
  <c r="E147" i="1"/>
  <c r="D149" i="2"/>
  <c r="C148" i="2" l="1"/>
  <c r="F147" i="2"/>
  <c r="R146" i="2"/>
  <c r="E144" i="26"/>
  <c r="E144" i="38"/>
  <c r="J24" i="21"/>
  <c r="E148" i="1"/>
  <c r="D150" i="2"/>
  <c r="C149" i="2" l="1"/>
  <c r="F148" i="2"/>
  <c r="R147" i="2"/>
  <c r="E145" i="38"/>
  <c r="E145" i="26"/>
  <c r="J25" i="21"/>
  <c r="E149" i="1"/>
  <c r="D151" i="2"/>
  <c r="C150" i="2" l="1"/>
  <c r="F149" i="2"/>
  <c r="R148" i="2"/>
  <c r="E146" i="26"/>
  <c r="E146" i="38"/>
  <c r="J26" i="21"/>
  <c r="E150" i="1"/>
  <c r="D152" i="2"/>
  <c r="C151" i="2" l="1"/>
  <c r="F150" i="2"/>
  <c r="R149" i="2"/>
  <c r="E147" i="38"/>
  <c r="E147" i="26"/>
  <c r="J27" i="21"/>
  <c r="E151" i="1"/>
  <c r="D153" i="2"/>
  <c r="C152" i="2" l="1"/>
  <c r="F151" i="2"/>
  <c r="R150" i="2"/>
  <c r="E148" i="26"/>
  <c r="E148" i="38"/>
  <c r="J28" i="21"/>
  <c r="E152" i="1"/>
  <c r="D154" i="2"/>
  <c r="C153" i="2" l="1"/>
  <c r="F152" i="2"/>
  <c r="R151" i="2"/>
  <c r="E149" i="38"/>
  <c r="E149" i="26"/>
  <c r="J29" i="21"/>
  <c r="E153" i="1"/>
  <c r="D155" i="2"/>
  <c r="C154" i="2" l="1"/>
  <c r="F153" i="2"/>
  <c r="R152" i="2"/>
  <c r="E150" i="26"/>
  <c r="E150" i="38"/>
  <c r="J30" i="21"/>
  <c r="E154" i="1"/>
  <c r="D156" i="2"/>
  <c r="C155" i="2" l="1"/>
  <c r="F154" i="2"/>
  <c r="R153" i="2"/>
  <c r="E151" i="26"/>
  <c r="E151" i="38"/>
  <c r="J31" i="21"/>
  <c r="E155" i="1"/>
  <c r="D157" i="2"/>
  <c r="C156" i="2" l="1"/>
  <c r="F155" i="2"/>
  <c r="R154" i="2"/>
  <c r="E152" i="26"/>
  <c r="E152" i="38"/>
  <c r="J32" i="21"/>
  <c r="E156" i="1"/>
  <c r="D158" i="2"/>
  <c r="C157" i="2" l="1"/>
  <c r="F156" i="2"/>
  <c r="R155" i="2"/>
  <c r="E153" i="38"/>
  <c r="E153" i="26"/>
  <c r="J33" i="21"/>
  <c r="E157" i="1"/>
  <c r="D159" i="2"/>
  <c r="C158" i="2" l="1"/>
  <c r="F157" i="2"/>
  <c r="R156" i="2"/>
  <c r="E154" i="26"/>
  <c r="E154" i="38"/>
  <c r="J34" i="21"/>
  <c r="E158" i="1"/>
  <c r="D160" i="2"/>
  <c r="C159" i="2" l="1"/>
  <c r="F158" i="2"/>
  <c r="R157" i="2"/>
  <c r="E155" i="38"/>
  <c r="E155" i="26"/>
  <c r="J35" i="21"/>
  <c r="E159" i="1"/>
  <c r="D161" i="2"/>
  <c r="C160" i="2" l="1"/>
  <c r="F159" i="2"/>
  <c r="R158" i="2"/>
  <c r="E156" i="26"/>
  <c r="E156" i="38"/>
  <c r="J36" i="21"/>
  <c r="E160" i="1"/>
  <c r="D162" i="2"/>
  <c r="C161" i="2" l="1"/>
  <c r="F160" i="2"/>
  <c r="R159" i="2"/>
  <c r="E157" i="38"/>
  <c r="E157" i="26"/>
  <c r="J37" i="21"/>
  <c r="E161" i="1"/>
  <c r="D163" i="2"/>
  <c r="C162" i="2" l="1"/>
  <c r="F161" i="2"/>
  <c r="R160" i="2"/>
  <c r="E158" i="26"/>
  <c r="E158" i="38"/>
  <c r="J38" i="21"/>
  <c r="E162" i="1"/>
  <c r="D164" i="2"/>
  <c r="C163" i="2" l="1"/>
  <c r="F162" i="2"/>
  <c r="R161" i="2"/>
  <c r="E159" i="38"/>
  <c r="E159" i="26"/>
  <c r="J39" i="21"/>
  <c r="E163" i="1"/>
  <c r="D165" i="2"/>
  <c r="C164" i="2" l="1"/>
  <c r="F163" i="2"/>
  <c r="R162" i="2"/>
  <c r="E160" i="26"/>
  <c r="E160" i="38"/>
  <c r="J40" i="21"/>
  <c r="E164" i="1"/>
  <c r="D166" i="2"/>
  <c r="C165" i="2" l="1"/>
  <c r="F164" i="2"/>
  <c r="R163" i="2"/>
  <c r="E161" i="38"/>
  <c r="E161" i="26"/>
  <c r="J41" i="21"/>
  <c r="E165" i="1"/>
  <c r="D167" i="2"/>
  <c r="C166" i="2" l="1"/>
  <c r="F165" i="2"/>
  <c r="R164" i="2"/>
  <c r="E162" i="26"/>
  <c r="E162" i="38"/>
  <c r="J42" i="21"/>
  <c r="E166" i="1"/>
  <c r="D168" i="2"/>
  <c r="C167" i="2" l="1"/>
  <c r="F166" i="2"/>
  <c r="R165" i="2"/>
  <c r="E163" i="38"/>
  <c r="E163" i="26"/>
  <c r="J43" i="21"/>
  <c r="E167" i="1"/>
  <c r="D169" i="2"/>
  <c r="C168" i="2" l="1"/>
  <c r="F167" i="2"/>
  <c r="R166" i="2"/>
  <c r="E164" i="26"/>
  <c r="E164" i="38"/>
  <c r="J44" i="21"/>
  <c r="E168" i="1"/>
  <c r="D170" i="2"/>
  <c r="C169" i="2" l="1"/>
  <c r="F168" i="2"/>
  <c r="R167" i="2"/>
  <c r="E165" i="38"/>
  <c r="E165" i="26"/>
  <c r="J45" i="21"/>
  <c r="E169" i="1"/>
  <c r="D171" i="2"/>
  <c r="C170" i="2" l="1"/>
  <c r="F169" i="2"/>
  <c r="R168" i="2"/>
  <c r="E166" i="26"/>
  <c r="E166" i="38"/>
  <c r="J46" i="21"/>
  <c r="E170" i="1"/>
  <c r="D172" i="2"/>
  <c r="C171" i="2" l="1"/>
  <c r="F170" i="2"/>
  <c r="R169" i="2"/>
  <c r="E167" i="26"/>
  <c r="E167" i="38"/>
  <c r="J47" i="21"/>
  <c r="E171" i="1"/>
  <c r="D173" i="2"/>
  <c r="C172" i="2" l="1"/>
  <c r="F171" i="2"/>
  <c r="R170" i="2"/>
  <c r="E168" i="26"/>
  <c r="E168" i="38"/>
  <c r="J48" i="21"/>
  <c r="E172" i="1"/>
  <c r="D174" i="2"/>
  <c r="C173" i="2" l="1"/>
  <c r="F172" i="2"/>
  <c r="R171" i="2"/>
  <c r="E169" i="38"/>
  <c r="E169" i="26"/>
  <c r="J49" i="21"/>
  <c r="E173" i="1"/>
  <c r="D175" i="2"/>
  <c r="C174" i="2" l="1"/>
  <c r="F173" i="2"/>
  <c r="R172" i="2"/>
  <c r="E170" i="26"/>
  <c r="E170" i="38"/>
  <c r="J50" i="21"/>
  <c r="E174" i="1"/>
  <c r="D176" i="2"/>
  <c r="C175" i="2" l="1"/>
  <c r="F174" i="2"/>
  <c r="R173" i="2"/>
  <c r="E171" i="38"/>
  <c r="E171" i="26"/>
  <c r="J51" i="21"/>
  <c r="E175" i="1"/>
  <c r="D177" i="2"/>
  <c r="C176" i="2" l="1"/>
  <c r="F175" i="2"/>
  <c r="R174" i="2"/>
  <c r="E172" i="26"/>
  <c r="E172" i="38"/>
  <c r="J52" i="21"/>
  <c r="E176" i="1"/>
  <c r="D178" i="2"/>
  <c r="C177" i="2" l="1"/>
  <c r="F176" i="2"/>
  <c r="R175" i="2"/>
  <c r="E173" i="38"/>
  <c r="E173" i="26"/>
  <c r="J53" i="21"/>
  <c r="E177" i="1"/>
  <c r="D179" i="2"/>
  <c r="C178" i="2" l="1"/>
  <c r="F177" i="2"/>
  <c r="R176" i="2"/>
  <c r="E174" i="26"/>
  <c r="E174" i="38"/>
  <c r="J54" i="21"/>
  <c r="E178" i="1"/>
  <c r="D180" i="2"/>
  <c r="C179" i="2" l="1"/>
  <c r="F178" i="2"/>
  <c r="R177" i="2"/>
  <c r="E175" i="38"/>
  <c r="E175" i="26"/>
  <c r="J55" i="21"/>
  <c r="E179" i="1"/>
  <c r="D181" i="2"/>
  <c r="C180" i="2" l="1"/>
  <c r="F179" i="2"/>
  <c r="R178" i="2"/>
  <c r="E176" i="26"/>
  <c r="E176" i="38"/>
  <c r="J56" i="21"/>
  <c r="E180" i="1"/>
  <c r="D182" i="2"/>
  <c r="C181" i="2" l="1"/>
  <c r="F180" i="2"/>
  <c r="R179" i="2"/>
  <c r="E177" i="38"/>
  <c r="E177" i="26"/>
  <c r="J57" i="21"/>
  <c r="E181" i="1"/>
  <c r="D183" i="2"/>
  <c r="C182" i="2" l="1"/>
  <c r="F181" i="2"/>
  <c r="R180" i="2"/>
  <c r="E178" i="26"/>
  <c r="E178" i="38"/>
  <c r="J58" i="21"/>
  <c r="E182" i="1"/>
  <c r="D184" i="2"/>
  <c r="C183" i="2" l="1"/>
  <c r="F182" i="2"/>
  <c r="R181" i="2"/>
  <c r="E179" i="38"/>
  <c r="E179" i="26"/>
  <c r="J59" i="21"/>
  <c r="E183" i="1"/>
  <c r="D185" i="2"/>
  <c r="C184" i="2" l="1"/>
  <c r="F183" i="2"/>
  <c r="R182" i="2"/>
  <c r="E180" i="26"/>
  <c r="E180" i="38"/>
  <c r="J60" i="21"/>
  <c r="E184" i="1"/>
  <c r="D186" i="2"/>
  <c r="C185" i="2" l="1"/>
  <c r="F184" i="2"/>
  <c r="R183" i="2"/>
  <c r="E181" i="38"/>
  <c r="E181" i="26"/>
  <c r="J61" i="21"/>
  <c r="E185" i="1"/>
  <c r="D187" i="2"/>
  <c r="C186" i="2" l="1"/>
  <c r="F185" i="2"/>
  <c r="R184" i="2"/>
  <c r="E182" i="26"/>
  <c r="E182" i="38"/>
  <c r="J62" i="21"/>
  <c r="E186" i="1"/>
  <c r="D188" i="2"/>
  <c r="C187" i="2" l="1"/>
  <c r="F186" i="2"/>
  <c r="R185" i="2"/>
  <c r="E183" i="26"/>
  <c r="E183" i="38"/>
  <c r="J63" i="21"/>
  <c r="E187" i="1"/>
  <c r="D189" i="2"/>
  <c r="C188" i="2" l="1"/>
  <c r="F187" i="2"/>
  <c r="R186" i="2"/>
  <c r="E184" i="26"/>
  <c r="E184" i="38"/>
  <c r="J64" i="21"/>
  <c r="E188" i="1"/>
  <c r="D190" i="2"/>
  <c r="C189" i="2" l="1"/>
  <c r="F188" i="2"/>
  <c r="R187" i="2"/>
  <c r="E185" i="38"/>
  <c r="E185" i="26"/>
  <c r="J65" i="21"/>
  <c r="E189" i="1"/>
  <c r="D191" i="2"/>
  <c r="C190" i="2" l="1"/>
  <c r="F189" i="2"/>
  <c r="R188" i="2"/>
  <c r="E186" i="26"/>
  <c r="E186" i="38"/>
  <c r="J66" i="21"/>
  <c r="E190" i="1"/>
  <c r="D192" i="2"/>
  <c r="C191" i="2" l="1"/>
  <c r="F190" i="2"/>
  <c r="R189" i="2"/>
  <c r="E187" i="38"/>
  <c r="E187" i="26"/>
  <c r="J67" i="21"/>
  <c r="E191" i="1"/>
  <c r="D193" i="2"/>
  <c r="C192" i="2" l="1"/>
  <c r="F191" i="2"/>
  <c r="R190" i="2"/>
  <c r="E188" i="26"/>
  <c r="E188" i="38"/>
  <c r="J68" i="21"/>
  <c r="E192" i="1"/>
  <c r="D194" i="2"/>
  <c r="C193" i="2" l="1"/>
  <c r="F192" i="2"/>
  <c r="R191" i="2"/>
  <c r="E189" i="38"/>
  <c r="E189" i="26"/>
  <c r="J69" i="21"/>
  <c r="E193" i="1"/>
  <c r="D195" i="2"/>
  <c r="C194" i="2" l="1"/>
  <c r="F193" i="2"/>
  <c r="R192" i="2"/>
  <c r="E190" i="26"/>
  <c r="E190" i="38"/>
  <c r="J70" i="21"/>
  <c r="E194" i="1"/>
  <c r="D196" i="2"/>
  <c r="C195" i="2" l="1"/>
  <c r="F194" i="2"/>
  <c r="R193" i="2"/>
  <c r="E191" i="38"/>
  <c r="E191" i="26"/>
  <c r="J71" i="21"/>
  <c r="E195" i="1"/>
  <c r="D197" i="2"/>
  <c r="C196" i="2" l="1"/>
  <c r="F195" i="2"/>
  <c r="R194" i="2"/>
  <c r="E192" i="26"/>
  <c r="E192" i="38"/>
  <c r="J72" i="21"/>
  <c r="E196" i="1"/>
  <c r="D198" i="2"/>
  <c r="C197" i="2" l="1"/>
  <c r="F196" i="2"/>
  <c r="R195" i="2"/>
  <c r="E193" i="38"/>
  <c r="E193" i="26"/>
  <c r="J73" i="21"/>
  <c r="E197" i="1"/>
  <c r="D199" i="2"/>
  <c r="C198" i="2" l="1"/>
  <c r="F197" i="2"/>
  <c r="R196" i="2"/>
  <c r="E194" i="26"/>
  <c r="E194" i="38"/>
  <c r="J74" i="21"/>
  <c r="A198" i="1"/>
  <c r="E198" i="1" s="1"/>
  <c r="D200" i="2"/>
  <c r="C199" i="2" l="1"/>
  <c r="F198" i="2"/>
  <c r="R197" i="2"/>
  <c r="E195" i="38"/>
  <c r="E195" i="26"/>
  <c r="J75" i="21"/>
  <c r="A199" i="1"/>
  <c r="E199" i="1" s="1"/>
  <c r="D201" i="2"/>
  <c r="C200" i="2" l="1"/>
  <c r="F199" i="2"/>
  <c r="R198" i="2"/>
  <c r="E196" i="26"/>
  <c r="E196" i="38"/>
  <c r="J76" i="21"/>
  <c r="A200" i="1"/>
  <c r="E200" i="1" s="1"/>
  <c r="D202" i="2"/>
  <c r="C201" i="2" l="1"/>
  <c r="F200" i="2"/>
  <c r="R199" i="2"/>
  <c r="E197" i="38"/>
  <c r="E197" i="26"/>
  <c r="J77" i="21"/>
  <c r="A201" i="1"/>
  <c r="E201" i="1" s="1"/>
  <c r="N12" i="2"/>
  <c r="M12" i="2"/>
  <c r="O12" i="2"/>
  <c r="M13" i="2"/>
  <c r="N13" i="2"/>
  <c r="O14" i="2"/>
  <c r="N14" i="2"/>
  <c r="O13" i="2"/>
  <c r="O15" i="2"/>
  <c r="M14" i="2"/>
  <c r="M15" i="2"/>
  <c r="O16" i="2"/>
  <c r="N16" i="2"/>
  <c r="O18" i="2"/>
  <c r="D203" i="2"/>
  <c r="N22" i="2"/>
  <c r="C20" i="38" s="1"/>
  <c r="N34" i="2"/>
  <c r="C32" i="38" s="1"/>
  <c r="O33" i="2"/>
  <c r="M31" i="2"/>
  <c r="B29" i="38" s="1"/>
  <c r="N30" i="2"/>
  <c r="C28" i="38" s="1"/>
  <c r="N15" i="2"/>
  <c r="O26" i="2"/>
  <c r="N21" i="2"/>
  <c r="C19" i="38" s="1"/>
  <c r="M25" i="2"/>
  <c r="B23" i="38" s="1"/>
  <c r="M18" i="2"/>
  <c r="O34" i="2"/>
  <c r="M29" i="2"/>
  <c r="B27" i="38" s="1"/>
  <c r="N26" i="2"/>
  <c r="C24" i="38" s="1"/>
  <c r="M16" i="2"/>
  <c r="M24" i="2"/>
  <c r="B22" i="38" s="1"/>
  <c r="M17" i="2"/>
  <c r="B15" i="38" s="1"/>
  <c r="N24" i="2"/>
  <c r="C22" i="38" s="1"/>
  <c r="O29" i="2"/>
  <c r="M20" i="2"/>
  <c r="B18" i="38" s="1"/>
  <c r="O23" i="2"/>
  <c r="O27" i="2"/>
  <c r="N25" i="2"/>
  <c r="C23" i="38" s="1"/>
  <c r="O22" i="2"/>
  <c r="O17" i="2"/>
  <c r="M26" i="2"/>
  <c r="B24" i="38" s="1"/>
  <c r="N17" i="2"/>
  <c r="C15" i="38" s="1"/>
  <c r="N18" i="2"/>
  <c r="O24" i="2"/>
  <c r="M33" i="2"/>
  <c r="B31" i="38" s="1"/>
  <c r="N29" i="2"/>
  <c r="C27" i="38" s="1"/>
  <c r="O21" i="2"/>
  <c r="N28" i="2"/>
  <c r="C26" i="38" s="1"/>
  <c r="M34" i="2"/>
  <c r="B32" i="38" s="1"/>
  <c r="N23" i="2"/>
  <c r="C21" i="38" s="1"/>
  <c r="M27" i="2"/>
  <c r="B25" i="38" s="1"/>
  <c r="N27" i="2"/>
  <c r="C25" i="38" s="1"/>
  <c r="M22" i="2"/>
  <c r="B20" i="38" s="1"/>
  <c r="O30" i="2"/>
  <c r="M30" i="2"/>
  <c r="B28" i="38" s="1"/>
  <c r="N33" i="2"/>
  <c r="C31" i="38" s="1"/>
  <c r="M19" i="2"/>
  <c r="B17" i="38" s="1"/>
  <c r="O31" i="2"/>
  <c r="O20" i="2"/>
  <c r="O28" i="2"/>
  <c r="M28" i="2"/>
  <c r="B26" i="38" s="1"/>
  <c r="M32" i="2"/>
  <c r="B30" i="38" s="1"/>
  <c r="O32" i="2"/>
  <c r="O25" i="2"/>
  <c r="N20" i="2"/>
  <c r="C18" i="38" s="1"/>
  <c r="N31" i="2"/>
  <c r="C29" i="38" s="1"/>
  <c r="N32" i="2"/>
  <c r="C30" i="38" s="1"/>
  <c r="O19" i="2"/>
  <c r="M23" i="2"/>
  <c r="B21" i="38" s="1"/>
  <c r="M21" i="2"/>
  <c r="B19" i="38" s="1"/>
  <c r="N19" i="2"/>
  <c r="C17" i="38" s="1"/>
  <c r="D29" i="38" l="1"/>
  <c r="J31" i="2"/>
  <c r="A29" i="38" s="1"/>
  <c r="D29" i="24"/>
  <c r="D11" i="24"/>
  <c r="J13" i="2"/>
  <c r="A11" i="38" s="1"/>
  <c r="D17" i="38"/>
  <c r="D17" i="24"/>
  <c r="J19" i="2"/>
  <c r="A17" i="38" s="1"/>
  <c r="D23" i="38"/>
  <c r="D23" i="24"/>
  <c r="J25" i="2"/>
  <c r="A23" i="38" s="1"/>
  <c r="D26" i="38"/>
  <c r="D26" i="24"/>
  <c r="J28" i="2"/>
  <c r="A26" i="38" s="1"/>
  <c r="D22" i="38"/>
  <c r="D22" i="24"/>
  <c r="J24" i="2"/>
  <c r="A22" i="38" s="1"/>
  <c r="D15" i="38"/>
  <c r="D15" i="24"/>
  <c r="J17" i="2"/>
  <c r="A15" i="38" s="1"/>
  <c r="D21" i="38"/>
  <c r="D21" i="24"/>
  <c r="J23" i="2"/>
  <c r="A21" i="38" s="1"/>
  <c r="D10" i="24"/>
  <c r="J12" i="2"/>
  <c r="A10" i="38" s="1"/>
  <c r="D28" i="38"/>
  <c r="D28" i="24"/>
  <c r="J30" i="2"/>
  <c r="A28" i="38" s="1"/>
  <c r="D27" i="38"/>
  <c r="D27" i="24"/>
  <c r="J29" i="2"/>
  <c r="A27" i="38" s="1"/>
  <c r="J15" i="2"/>
  <c r="A13" i="38" s="1"/>
  <c r="D13" i="24"/>
  <c r="D25" i="38"/>
  <c r="D25" i="24"/>
  <c r="J27" i="2"/>
  <c r="A25" i="38" s="1"/>
  <c r="D14" i="24"/>
  <c r="J16" i="2"/>
  <c r="A14" i="38" s="1"/>
  <c r="D30" i="38"/>
  <c r="D30" i="24"/>
  <c r="J32" i="2"/>
  <c r="A30" i="38" s="1"/>
  <c r="D18" i="38"/>
  <c r="D18" i="24"/>
  <c r="J20" i="2"/>
  <c r="A18" i="38" s="1"/>
  <c r="D19" i="38"/>
  <c r="D19" i="24"/>
  <c r="J21" i="2"/>
  <c r="A19" i="38" s="1"/>
  <c r="D20" i="38"/>
  <c r="D20" i="24"/>
  <c r="J22" i="2"/>
  <c r="A20" i="38" s="1"/>
  <c r="D32" i="38"/>
  <c r="D24" i="38"/>
  <c r="D24" i="24"/>
  <c r="J26" i="2"/>
  <c r="A24" i="38" s="1"/>
  <c r="D31" i="38"/>
  <c r="D31" i="24"/>
  <c r="J33" i="2"/>
  <c r="A31" i="38" s="1"/>
  <c r="D16" i="24"/>
  <c r="J18" i="2"/>
  <c r="A16" i="38" s="1"/>
  <c r="D12" i="24"/>
  <c r="J14" i="2"/>
  <c r="A12" i="38" s="1"/>
  <c r="C202" i="2"/>
  <c r="F201" i="2"/>
  <c r="R200" i="2"/>
  <c r="E198" i="26"/>
  <c r="E198" i="38"/>
  <c r="J78" i="21"/>
  <c r="A202" i="1"/>
  <c r="C16" i="38"/>
  <c r="B14" i="38"/>
  <c r="C14" i="38"/>
  <c r="C14" i="26"/>
  <c r="C14" i="21"/>
  <c r="B13" i="38"/>
  <c r="B13" i="21"/>
  <c r="B13" i="26"/>
  <c r="B12" i="38"/>
  <c r="B12" i="26"/>
  <c r="B12" i="21"/>
  <c r="D12" i="38"/>
  <c r="D12" i="26"/>
  <c r="D12" i="23"/>
  <c r="C11" i="38"/>
  <c r="C11" i="21"/>
  <c r="C11" i="26"/>
  <c r="D67" i="30" s="1"/>
  <c r="D10" i="38"/>
  <c r="D10" i="26"/>
  <c r="G65" i="30" s="1"/>
  <c r="D10" i="23"/>
  <c r="B10" i="38"/>
  <c r="B10" i="21"/>
  <c r="B10" i="26"/>
  <c r="C65" i="30" s="1"/>
  <c r="F65" i="30" s="1"/>
  <c r="B16" i="38"/>
  <c r="C13" i="38"/>
  <c r="D16" i="38"/>
  <c r="D16" i="26"/>
  <c r="D16" i="23"/>
  <c r="B16" i="23" s="1"/>
  <c r="D14" i="38"/>
  <c r="D14" i="23"/>
  <c r="B14" i="23" s="1"/>
  <c r="D14" i="26"/>
  <c r="D13" i="38"/>
  <c r="D13" i="26"/>
  <c r="D13" i="23"/>
  <c r="C13" i="23" s="1"/>
  <c r="D11" i="38"/>
  <c r="D11" i="26"/>
  <c r="G67" i="30" s="1"/>
  <c r="D11" i="23"/>
  <c r="C12" i="38"/>
  <c r="C12" i="26"/>
  <c r="C12" i="21"/>
  <c r="B11" i="38"/>
  <c r="B11" i="26"/>
  <c r="C67" i="30" s="1"/>
  <c r="F67" i="30" s="1"/>
  <c r="B11" i="21"/>
  <c r="C10" i="38"/>
  <c r="C10" i="21"/>
  <c r="C10" i="26"/>
  <c r="D65" i="30" s="1"/>
  <c r="C18" i="21"/>
  <c r="C18" i="26"/>
  <c r="B21" i="26"/>
  <c r="B21" i="21"/>
  <c r="C30" i="26"/>
  <c r="C30" i="21"/>
  <c r="B30" i="21"/>
  <c r="B30" i="26"/>
  <c r="D29" i="26"/>
  <c r="D29" i="23"/>
  <c r="C31" i="21"/>
  <c r="C31" i="26"/>
  <c r="D28" i="26"/>
  <c r="D28" i="23"/>
  <c r="D19" i="23"/>
  <c r="D19" i="26"/>
  <c r="C16" i="21"/>
  <c r="C16" i="26"/>
  <c r="C15" i="21"/>
  <c r="C15" i="26"/>
  <c r="D25" i="23"/>
  <c r="D25" i="26"/>
  <c r="B18" i="26"/>
  <c r="B18" i="21"/>
  <c r="B15" i="26"/>
  <c r="B15" i="21"/>
  <c r="B27" i="21"/>
  <c r="B27" i="26"/>
  <c r="B23" i="26"/>
  <c r="B23" i="21"/>
  <c r="B29" i="26"/>
  <c r="B29" i="21"/>
  <c r="D17" i="26"/>
  <c r="D17" i="23"/>
  <c r="C17" i="21"/>
  <c r="C17" i="26"/>
  <c r="C29" i="21"/>
  <c r="C29" i="26"/>
  <c r="D30" i="23"/>
  <c r="D30" i="26"/>
  <c r="B26" i="26"/>
  <c r="B26" i="21"/>
  <c r="C25" i="26"/>
  <c r="C25" i="21"/>
  <c r="C21" i="21"/>
  <c r="C21" i="26"/>
  <c r="C26" i="26"/>
  <c r="C26" i="21"/>
  <c r="C27" i="21"/>
  <c r="C27" i="26"/>
  <c r="D21" i="23"/>
  <c r="D21" i="26"/>
  <c r="B22" i="26"/>
  <c r="B22" i="21"/>
  <c r="D32" i="26"/>
  <c r="D32" i="23"/>
  <c r="C19" i="21"/>
  <c r="C19" i="26"/>
  <c r="D31" i="26"/>
  <c r="D31" i="23"/>
  <c r="D26" i="23"/>
  <c r="D26" i="26"/>
  <c r="B28" i="21"/>
  <c r="B28" i="26"/>
  <c r="B20" i="21"/>
  <c r="B20" i="26"/>
  <c r="B25" i="26"/>
  <c r="B25" i="21"/>
  <c r="B32" i="26"/>
  <c r="B32" i="21"/>
  <c r="B31" i="21"/>
  <c r="B31" i="26"/>
  <c r="D15" i="23"/>
  <c r="D15" i="26"/>
  <c r="C23" i="26"/>
  <c r="C23" i="21"/>
  <c r="D24" i="26"/>
  <c r="D24" i="23"/>
  <c r="C13" i="21"/>
  <c r="C13" i="26"/>
  <c r="C32" i="21"/>
  <c r="C32" i="26"/>
  <c r="D204" i="2"/>
  <c r="B19" i="21"/>
  <c r="B19" i="26"/>
  <c r="D23" i="26"/>
  <c r="D23" i="23"/>
  <c r="D18" i="23"/>
  <c r="D18" i="26"/>
  <c r="B17" i="26"/>
  <c r="B17" i="21"/>
  <c r="D22" i="23"/>
  <c r="D22" i="26"/>
  <c r="B24" i="26"/>
  <c r="B24" i="21"/>
  <c r="D20" i="26"/>
  <c r="D20" i="23"/>
  <c r="D27" i="26"/>
  <c r="D27" i="23"/>
  <c r="C22" i="26"/>
  <c r="C22" i="21"/>
  <c r="B14" i="26"/>
  <c r="B14" i="21"/>
  <c r="C24" i="26"/>
  <c r="C24" i="21"/>
  <c r="B16" i="21"/>
  <c r="B16" i="26"/>
  <c r="C28" i="21"/>
  <c r="C28" i="26"/>
  <c r="C20" i="26"/>
  <c r="C20" i="21"/>
  <c r="E202" i="1" l="1"/>
  <c r="N8" i="2"/>
  <c r="M10" i="2"/>
  <c r="N5" i="2"/>
  <c r="A14" i="26"/>
  <c r="A19" i="26"/>
  <c r="A10" i="26"/>
  <c r="A13" i="26"/>
  <c r="A12" i="26"/>
  <c r="A23" i="26"/>
  <c r="A18" i="26"/>
  <c r="A24" i="26"/>
  <c r="A21" i="26"/>
  <c r="A30" i="26"/>
  <c r="A20" i="26"/>
  <c r="A11" i="26"/>
  <c r="B13" i="23"/>
  <c r="R201" i="2"/>
  <c r="E199" i="26"/>
  <c r="E199" i="38"/>
  <c r="J79" i="21"/>
  <c r="C203" i="2"/>
  <c r="F202" i="2"/>
  <c r="A203" i="1"/>
  <c r="E203" i="1" s="1"/>
  <c r="C14" i="23"/>
  <c r="A27" i="26"/>
  <c r="A15" i="26"/>
  <c r="A29" i="26"/>
  <c r="A16" i="26"/>
  <c r="A22" i="26"/>
  <c r="A26" i="26"/>
  <c r="A31" i="26"/>
  <c r="A25" i="26"/>
  <c r="A28" i="26"/>
  <c r="A17" i="26"/>
  <c r="C11" i="24"/>
  <c r="B11" i="24"/>
  <c r="B11" i="23"/>
  <c r="C11" i="23"/>
  <c r="A14" i="21"/>
  <c r="C12" i="24"/>
  <c r="B12" i="24"/>
  <c r="E12" i="24" s="1"/>
  <c r="A12" i="21"/>
  <c r="C20" i="24"/>
  <c r="C18" i="24"/>
  <c r="B24" i="24"/>
  <c r="C23" i="24"/>
  <c r="C21" i="24"/>
  <c r="B30" i="24"/>
  <c r="B19" i="24"/>
  <c r="A11" i="21"/>
  <c r="A13" i="21"/>
  <c r="C16" i="23"/>
  <c r="B10" i="23"/>
  <c r="C10" i="23"/>
  <c r="A10" i="21"/>
  <c r="C12" i="23"/>
  <c r="B12" i="23"/>
  <c r="B21" i="24"/>
  <c r="B24" i="23"/>
  <c r="C24" i="23"/>
  <c r="A15" i="21"/>
  <c r="A26" i="21"/>
  <c r="A17" i="21"/>
  <c r="A25" i="21"/>
  <c r="A27" i="21"/>
  <c r="A18" i="21"/>
  <c r="B18" i="23"/>
  <c r="C18" i="23"/>
  <c r="D205" i="2"/>
  <c r="A24" i="21"/>
  <c r="A31" i="21"/>
  <c r="A21" i="21"/>
  <c r="C19" i="23"/>
  <c r="B19" i="23"/>
  <c r="B29" i="23"/>
  <c r="C29" i="23"/>
  <c r="B18" i="24"/>
  <c r="C27" i="23"/>
  <c r="B27" i="23"/>
  <c r="B20" i="23"/>
  <c r="C20" i="23"/>
  <c r="B22" i="23"/>
  <c r="C22" i="23"/>
  <c r="A16" i="21"/>
  <c r="B31" i="23"/>
  <c r="C31" i="23"/>
  <c r="B32" i="23"/>
  <c r="C32" i="23"/>
  <c r="B30" i="23"/>
  <c r="C30" i="23"/>
  <c r="C17" i="23"/>
  <c r="B17" i="23"/>
  <c r="B25" i="23"/>
  <c r="C25" i="23"/>
  <c r="B28" i="23"/>
  <c r="C28" i="23"/>
  <c r="B29" i="24"/>
  <c r="C29" i="24"/>
  <c r="A29" i="21"/>
  <c r="A20" i="21"/>
  <c r="A22" i="21"/>
  <c r="C23" i="23"/>
  <c r="B23" i="23"/>
  <c r="A23" i="21"/>
  <c r="B15" i="23"/>
  <c r="C15" i="23"/>
  <c r="B26" i="23"/>
  <c r="C26" i="23"/>
  <c r="C21" i="23"/>
  <c r="B21" i="23"/>
  <c r="A30" i="21"/>
  <c r="A19" i="21"/>
  <c r="A28" i="21"/>
  <c r="C3" i="21" l="1"/>
  <c r="C3" i="38"/>
  <c r="C3" i="26"/>
  <c r="B8" i="38"/>
  <c r="B8" i="21"/>
  <c r="B8" i="26"/>
  <c r="C62" i="30" s="1"/>
  <c r="F62" i="30" s="1"/>
  <c r="C6" i="26"/>
  <c r="C6" i="21"/>
  <c r="C6" i="38"/>
  <c r="O9" i="2"/>
  <c r="O5" i="2"/>
  <c r="O7" i="2"/>
  <c r="N6" i="2"/>
  <c r="O6" i="2"/>
  <c r="O11" i="2"/>
  <c r="N7" i="2"/>
  <c r="O10" i="2"/>
  <c r="N11" i="2"/>
  <c r="M11" i="2"/>
  <c r="M7" i="2"/>
  <c r="M9" i="2"/>
  <c r="M8" i="2"/>
  <c r="N4" i="2"/>
  <c r="M4" i="2"/>
  <c r="M6" i="2"/>
  <c r="N9" i="2"/>
  <c r="O4" i="2"/>
  <c r="O8" i="2"/>
  <c r="M5" i="2"/>
  <c r="N10" i="2"/>
  <c r="C19" i="24"/>
  <c r="C30" i="24"/>
  <c r="R202" i="2"/>
  <c r="E200" i="26"/>
  <c r="E200" i="38"/>
  <c r="J80" i="21"/>
  <c r="B23" i="24"/>
  <c r="C204" i="2"/>
  <c r="F203" i="2"/>
  <c r="B20" i="24"/>
  <c r="C24" i="24"/>
  <c r="E11" i="24"/>
  <c r="F11" i="24" s="1"/>
  <c r="B10" i="24"/>
  <c r="E10" i="24" s="1"/>
  <c r="C10" i="24"/>
  <c r="C13" i="24"/>
  <c r="B13" i="24"/>
  <c r="E13" i="24" s="1"/>
  <c r="J12" i="24"/>
  <c r="I12" i="24"/>
  <c r="F12" i="24"/>
  <c r="A12" i="24" s="1"/>
  <c r="K12" i="24"/>
  <c r="L12" i="24"/>
  <c r="G12" i="24"/>
  <c r="H12" i="24"/>
  <c r="B14" i="24"/>
  <c r="E14" i="24" s="1"/>
  <c r="C14" i="24"/>
  <c r="E23" i="23"/>
  <c r="K23" i="23" s="1"/>
  <c r="E30" i="23"/>
  <c r="J30" i="23" s="1"/>
  <c r="B28" i="24"/>
  <c r="C28" i="24"/>
  <c r="E29" i="23"/>
  <c r="D206" i="2"/>
  <c r="B25" i="24"/>
  <c r="C25" i="24"/>
  <c r="B22" i="24"/>
  <c r="C22" i="24"/>
  <c r="B16" i="24"/>
  <c r="C16" i="24"/>
  <c r="B31" i="24"/>
  <c r="C31" i="24"/>
  <c r="B26" i="24"/>
  <c r="C26" i="24"/>
  <c r="C27" i="24"/>
  <c r="B27" i="24"/>
  <c r="B17" i="24"/>
  <c r="C17" i="24"/>
  <c r="C15" i="24"/>
  <c r="B15" i="24"/>
  <c r="E15" i="24" s="1"/>
  <c r="I73" i="2" l="1"/>
  <c r="I99" i="2"/>
  <c r="I38" i="2"/>
  <c r="I35" i="2"/>
  <c r="I84" i="2"/>
  <c r="I86" i="2"/>
  <c r="I80" i="2"/>
  <c r="I98" i="2"/>
  <c r="I97" i="2"/>
  <c r="I76" i="2"/>
  <c r="I42" i="2"/>
  <c r="I39" i="2"/>
  <c r="I83" i="2"/>
  <c r="J76" i="2"/>
  <c r="J72" i="2"/>
  <c r="I56" i="2"/>
  <c r="I62" i="2"/>
  <c r="I68" i="2"/>
  <c r="I75" i="2"/>
  <c r="I49" i="2"/>
  <c r="I53" i="2"/>
  <c r="I54" i="2"/>
  <c r="I36" i="2"/>
  <c r="J50" i="2"/>
  <c r="I65" i="2"/>
  <c r="I72" i="2"/>
  <c r="I58" i="2"/>
  <c r="I70" i="2"/>
  <c r="I63" i="2"/>
  <c r="I41" i="2"/>
  <c r="I45" i="2"/>
  <c r="I44" i="2"/>
  <c r="I55" i="2"/>
  <c r="I48" i="2"/>
  <c r="I69" i="2"/>
  <c r="I57" i="2"/>
  <c r="I94" i="2"/>
  <c r="I37" i="2"/>
  <c r="I93" i="2"/>
  <c r="I52" i="2"/>
  <c r="I47" i="2"/>
  <c r="I67" i="2"/>
  <c r="I66" i="2"/>
  <c r="I92" i="2"/>
  <c r="I77" i="2"/>
  <c r="I43" i="2"/>
  <c r="I90" i="2"/>
  <c r="I81" i="2"/>
  <c r="I40" i="2"/>
  <c r="J71" i="2"/>
  <c r="J95" i="2"/>
  <c r="J40" i="2"/>
  <c r="J77" i="2"/>
  <c r="I59" i="2"/>
  <c r="I64" i="2"/>
  <c r="I88" i="2"/>
  <c r="I95" i="2"/>
  <c r="I74" i="2"/>
  <c r="I51" i="2"/>
  <c r="J56" i="2"/>
  <c r="I71" i="2"/>
  <c r="I91" i="2"/>
  <c r="I82" i="2"/>
  <c r="I85" i="2"/>
  <c r="I79" i="2"/>
  <c r="I50" i="2"/>
  <c r="J66" i="2"/>
  <c r="J92" i="2"/>
  <c r="J52" i="2"/>
  <c r="J87" i="2"/>
  <c r="J80" i="2"/>
  <c r="I60" i="2"/>
  <c r="I89" i="2"/>
  <c r="I87" i="2"/>
  <c r="I78" i="2"/>
  <c r="I46" i="2"/>
  <c r="I96" i="2"/>
  <c r="J91" i="2"/>
  <c r="J97" i="2"/>
  <c r="I61" i="2"/>
  <c r="I12" i="2"/>
  <c r="I15" i="2"/>
  <c r="I31" i="2"/>
  <c r="I21" i="2"/>
  <c r="I27" i="2"/>
  <c r="I22" i="2"/>
  <c r="I14" i="2"/>
  <c r="I26" i="2"/>
  <c r="I24" i="2"/>
  <c r="I29" i="2"/>
  <c r="I17" i="2"/>
  <c r="J34" i="2"/>
  <c r="I33" i="2"/>
  <c r="I16" i="2"/>
  <c r="I32" i="2"/>
  <c r="I30" i="2"/>
  <c r="I28" i="2"/>
  <c r="I18" i="2"/>
  <c r="I25" i="2"/>
  <c r="I13" i="2"/>
  <c r="I19" i="2"/>
  <c r="I34" i="2"/>
  <c r="I20" i="2"/>
  <c r="I23" i="2"/>
  <c r="B2" i="26"/>
  <c r="B2" i="38"/>
  <c r="B2" i="21"/>
  <c r="C5" i="26"/>
  <c r="C5" i="21"/>
  <c r="C5" i="38"/>
  <c r="C2" i="38"/>
  <c r="C2" i="26"/>
  <c r="C2" i="21"/>
  <c r="D9" i="23"/>
  <c r="I11" i="2"/>
  <c r="Q11" i="2"/>
  <c r="D9" i="21" s="1"/>
  <c r="J11" i="2"/>
  <c r="D9" i="38"/>
  <c r="D9" i="26"/>
  <c r="G64" i="30" s="1"/>
  <c r="D9" i="24"/>
  <c r="E7" i="28"/>
  <c r="D55" i="30"/>
  <c r="C8" i="38"/>
  <c r="C8" i="26"/>
  <c r="D62" i="30" s="1"/>
  <c r="C8" i="21"/>
  <c r="B6" i="26"/>
  <c r="B6" i="38"/>
  <c r="B6" i="21"/>
  <c r="D4" i="26"/>
  <c r="J6" i="2"/>
  <c r="D4" i="24" s="1"/>
  <c r="D4" i="38"/>
  <c r="Q6" i="2"/>
  <c r="D4" i="21" s="1"/>
  <c r="I6" i="2"/>
  <c r="D4" i="23"/>
  <c r="B3" i="21"/>
  <c r="B3" i="38"/>
  <c r="B3" i="26"/>
  <c r="B7" i="38"/>
  <c r="B7" i="26"/>
  <c r="C57" i="30" s="1"/>
  <c r="F57" i="30" s="1"/>
  <c r="B7" i="21"/>
  <c r="C4" i="38"/>
  <c r="C4" i="26"/>
  <c r="C4" i="21"/>
  <c r="D6" i="23"/>
  <c r="Q8" i="2"/>
  <c r="D6" i="21" s="1"/>
  <c r="I8" i="2"/>
  <c r="D6" i="38"/>
  <c r="J8" i="2"/>
  <c r="D6" i="26"/>
  <c r="D6" i="24"/>
  <c r="B5" i="21"/>
  <c r="B5" i="38"/>
  <c r="B5" i="26"/>
  <c r="I7" i="2"/>
  <c r="D5" i="26"/>
  <c r="D5" i="24"/>
  <c r="D5" i="23"/>
  <c r="J7" i="2"/>
  <c r="Q7" i="2"/>
  <c r="D5" i="21" s="1"/>
  <c r="D5" i="38"/>
  <c r="Q14" i="2"/>
  <c r="D12" i="21" s="1"/>
  <c r="H2" i="35"/>
  <c r="C15" i="35"/>
  <c r="I7" i="35"/>
  <c r="B7" i="35"/>
  <c r="Q31" i="2"/>
  <c r="D29" i="21" s="1"/>
  <c r="Q30" i="2"/>
  <c r="D28" i="21" s="1"/>
  <c r="Q19" i="2"/>
  <c r="D17" i="21" s="1"/>
  <c r="Q32" i="2"/>
  <c r="D30" i="21" s="1"/>
  <c r="Q178" i="2"/>
  <c r="I56" i="21" s="1"/>
  <c r="Q183" i="2"/>
  <c r="I61" i="21" s="1"/>
  <c r="Q238" i="2"/>
  <c r="Q51" i="2"/>
  <c r="D49" i="21" s="1"/>
  <c r="Q187" i="2"/>
  <c r="I65" i="21" s="1"/>
  <c r="Q209" i="2"/>
  <c r="Q82" i="2"/>
  <c r="D80" i="21" s="1"/>
  <c r="Q48" i="2"/>
  <c r="D46" i="21" s="1"/>
  <c r="Q33" i="2"/>
  <c r="D31" i="21" s="1"/>
  <c r="Q43" i="2"/>
  <c r="D41" i="21" s="1"/>
  <c r="Q270" i="2"/>
  <c r="Q226" i="2"/>
  <c r="Q91" i="2"/>
  <c r="D89" i="21" s="1"/>
  <c r="Q216" i="2"/>
  <c r="Q288" i="2"/>
  <c r="Q242" i="2"/>
  <c r="Q73" i="2"/>
  <c r="D71" i="21" s="1"/>
  <c r="Q261" i="2"/>
  <c r="Q130" i="2"/>
  <c r="I8" i="21" s="1"/>
  <c r="Q96" i="2"/>
  <c r="D94" i="21" s="1"/>
  <c r="Q194" i="2"/>
  <c r="I72" i="21" s="1"/>
  <c r="Q212" i="2"/>
  <c r="Q257" i="2"/>
  <c r="Q99" i="2"/>
  <c r="D97" i="21" s="1"/>
  <c r="Q121" i="2"/>
  <c r="D119" i="21" s="1"/>
  <c r="Q165" i="2"/>
  <c r="I43" i="21" s="1"/>
  <c r="Q74" i="2"/>
  <c r="D72" i="21" s="1"/>
  <c r="Q160" i="2"/>
  <c r="I38" i="21" s="1"/>
  <c r="Q83" i="2"/>
  <c r="D81" i="21" s="1"/>
  <c r="Q70" i="2"/>
  <c r="D68" i="21" s="1"/>
  <c r="Q38" i="2"/>
  <c r="D36" i="21" s="1"/>
  <c r="Q250" i="2"/>
  <c r="Q42" i="2"/>
  <c r="D40" i="21" s="1"/>
  <c r="Q100" i="2"/>
  <c r="D98" i="21" s="1"/>
  <c r="Q239" i="2"/>
  <c r="Q20" i="2"/>
  <c r="D18" i="21" s="1"/>
  <c r="Q59" i="2"/>
  <c r="D57" i="21" s="1"/>
  <c r="J4" i="2"/>
  <c r="D2" i="38"/>
  <c r="H4" i="35"/>
  <c r="B13" i="35"/>
  <c r="Q27" i="2"/>
  <c r="D25" i="21" s="1"/>
  <c r="Q150" i="2"/>
  <c r="I28" i="21" s="1"/>
  <c r="Q54" i="2"/>
  <c r="D52" i="21" s="1"/>
  <c r="Q152" i="2"/>
  <c r="I30" i="21" s="1"/>
  <c r="Q218" i="2"/>
  <c r="Q193" i="2"/>
  <c r="I71" i="21" s="1"/>
  <c r="Q138" i="2"/>
  <c r="I16" i="21" s="1"/>
  <c r="Q185" i="2"/>
  <c r="I63" i="21" s="1"/>
  <c r="Q90" i="2"/>
  <c r="D88" i="21" s="1"/>
  <c r="Q237" i="2"/>
  <c r="Q120" i="2"/>
  <c r="D118" i="21" s="1"/>
  <c r="Q41" i="2"/>
  <c r="D39" i="21" s="1"/>
  <c r="Q299" i="2"/>
  <c r="Q244" i="2"/>
  <c r="Q301" i="2"/>
  <c r="Q143" i="2"/>
  <c r="I21" i="21" s="1"/>
  <c r="Q290" i="2"/>
  <c r="Q133" i="2"/>
  <c r="I11" i="21" s="1"/>
  <c r="Q293" i="2"/>
  <c r="Q122" i="2"/>
  <c r="D120" i="21" s="1"/>
  <c r="Q81" i="2"/>
  <c r="D79" i="21" s="1"/>
  <c r="Q278" i="2"/>
  <c r="Q37" i="2"/>
  <c r="D35" i="21" s="1"/>
  <c r="Q88" i="2"/>
  <c r="D86" i="21" s="1"/>
  <c r="Q145" i="2"/>
  <c r="I23" i="21" s="1"/>
  <c r="Q197" i="2"/>
  <c r="I75" i="21" s="1"/>
  <c r="Q149" i="2"/>
  <c r="I27" i="21" s="1"/>
  <c r="Q95" i="2"/>
  <c r="D93" i="21" s="1"/>
  <c r="Q303" i="2"/>
  <c r="Q151" i="2"/>
  <c r="I29" i="21" s="1"/>
  <c r="Q264" i="2"/>
  <c r="Q266" i="2"/>
  <c r="Q107" i="2"/>
  <c r="D105" i="21" s="1"/>
  <c r="Q58" i="2"/>
  <c r="D56" i="21" s="1"/>
  <c r="Q69" i="2"/>
  <c r="D67" i="21" s="1"/>
  <c r="Q29" i="2"/>
  <c r="D27" i="21" s="1"/>
  <c r="B5" i="35"/>
  <c r="Q189" i="2"/>
  <c r="I67" i="21" s="1"/>
  <c r="Q28" i="2"/>
  <c r="D26" i="21" s="1"/>
  <c r="Q294" i="2"/>
  <c r="Q156" i="2"/>
  <c r="I34" i="21" s="1"/>
  <c r="Q166" i="2"/>
  <c r="I44" i="21" s="1"/>
  <c r="D2" i="24"/>
  <c r="D2" i="26"/>
  <c r="I8" i="35"/>
  <c r="B4" i="35"/>
  <c r="B12" i="35"/>
  <c r="Q21" i="2"/>
  <c r="D19" i="21" s="1"/>
  <c r="Q181" i="2"/>
  <c r="I59" i="21" s="1"/>
  <c r="Q234" i="2"/>
  <c r="Q97" i="2"/>
  <c r="D95" i="21" s="1"/>
  <c r="Q36" i="2"/>
  <c r="D34" i="21" s="1"/>
  <c r="Q64" i="2"/>
  <c r="D62" i="21" s="1"/>
  <c r="Q63" i="2"/>
  <c r="D61" i="21" s="1"/>
  <c r="Q84" i="2"/>
  <c r="D82" i="21" s="1"/>
  <c r="Q235" i="2"/>
  <c r="Q17" i="2"/>
  <c r="D15" i="21" s="1"/>
  <c r="Q169" i="2"/>
  <c r="I47" i="21" s="1"/>
  <c r="Q80" i="2"/>
  <c r="D78" i="21" s="1"/>
  <c r="Q35" i="2"/>
  <c r="D33" i="21" s="1"/>
  <c r="Q146" i="2"/>
  <c r="I24" i="21" s="1"/>
  <c r="Q139" i="2"/>
  <c r="I17" i="21" s="1"/>
  <c r="Q168" i="2"/>
  <c r="I46" i="21" s="1"/>
  <c r="Q182" i="2"/>
  <c r="I60" i="21" s="1"/>
  <c r="Q176" i="2"/>
  <c r="I54" i="21" s="1"/>
  <c r="Q220" i="2"/>
  <c r="Q300" i="2"/>
  <c r="Q232" i="2"/>
  <c r="Q283" i="2"/>
  <c r="Q39" i="2"/>
  <c r="D37" i="21" s="1"/>
  <c r="Q102" i="2"/>
  <c r="D100" i="21" s="1"/>
  <c r="Q123" i="2"/>
  <c r="D121" i="21" s="1"/>
  <c r="Q210" i="2"/>
  <c r="Q87" i="2"/>
  <c r="D85" i="21" s="1"/>
  <c r="Q114" i="2"/>
  <c r="D112" i="21" s="1"/>
  <c r="Q256" i="2"/>
  <c r="Q45" i="2"/>
  <c r="D43" i="21" s="1"/>
  <c r="Q282" i="2"/>
  <c r="Q247" i="2"/>
  <c r="Q227" i="2"/>
  <c r="Q60" i="2"/>
  <c r="D58" i="21" s="1"/>
  <c r="Q253" i="2"/>
  <c r="Q55" i="2"/>
  <c r="D53" i="21" s="1"/>
  <c r="Q26" i="2"/>
  <c r="D24" i="21" s="1"/>
  <c r="B14" i="35"/>
  <c r="Q192" i="2"/>
  <c r="I70" i="21" s="1"/>
  <c r="Q158" i="2"/>
  <c r="I36" i="21" s="1"/>
  <c r="Q94" i="2"/>
  <c r="D92" i="21" s="1"/>
  <c r="Q18" i="2"/>
  <c r="D16" i="21" s="1"/>
  <c r="I4" i="2"/>
  <c r="H5" i="35"/>
  <c r="I6" i="35"/>
  <c r="B3" i="35"/>
  <c r="B10" i="35"/>
  <c r="Q213" i="2"/>
  <c r="Q274" i="2"/>
  <c r="Q258" i="2"/>
  <c r="Q65" i="2"/>
  <c r="D63" i="21" s="1"/>
  <c r="Q204" i="2"/>
  <c r="Q172" i="2"/>
  <c r="I50" i="21" s="1"/>
  <c r="Q215" i="2"/>
  <c r="Q241" i="2"/>
  <c r="Q104" i="2"/>
  <c r="D102" i="21" s="1"/>
  <c r="Q297" i="2"/>
  <c r="Q180" i="2"/>
  <c r="I58" i="21" s="1"/>
  <c r="Q154" i="2"/>
  <c r="I32" i="21" s="1"/>
  <c r="Q246" i="2"/>
  <c r="Q79" i="2"/>
  <c r="D77" i="21" s="1"/>
  <c r="Q248" i="2"/>
  <c r="Q72" i="2"/>
  <c r="D70" i="21" s="1"/>
  <c r="Q159" i="2"/>
  <c r="I37" i="21" s="1"/>
  <c r="Q206" i="2"/>
  <c r="Q201" i="2"/>
  <c r="I79" i="21" s="1"/>
  <c r="Q124" i="2"/>
  <c r="I2" i="21" s="1"/>
  <c r="Q140" i="2"/>
  <c r="I18" i="21" s="1"/>
  <c r="Q275" i="2"/>
  <c r="Q296" i="2"/>
  <c r="Q236" i="2"/>
  <c r="Q144" i="2"/>
  <c r="I22" i="21" s="1"/>
  <c r="Q184" i="2"/>
  <c r="I62" i="21" s="1"/>
  <c r="Q195" i="2"/>
  <c r="I73" i="21" s="1"/>
  <c r="Q86" i="2"/>
  <c r="D84" i="21" s="1"/>
  <c r="Q262" i="2"/>
  <c r="Q271" i="2"/>
  <c r="Q119" i="2"/>
  <c r="D117" i="21" s="1"/>
  <c r="Q190" i="2"/>
  <c r="I68" i="21" s="1"/>
  <c r="Q273" i="2"/>
  <c r="Q112" i="2"/>
  <c r="D110" i="21" s="1"/>
  <c r="Q22" i="2"/>
  <c r="D20" i="21" s="1"/>
  <c r="Q68" i="2"/>
  <c r="D66" i="21" s="1"/>
  <c r="Q118" i="2"/>
  <c r="D116" i="21" s="1"/>
  <c r="Q254" i="2"/>
  <c r="Q77" i="2"/>
  <c r="D75" i="21" s="1"/>
  <c r="Q295" i="2"/>
  <c r="Q177" i="2"/>
  <c r="I55" i="21" s="1"/>
  <c r="Q135" i="2"/>
  <c r="I13" i="21" s="1"/>
  <c r="D2" i="23"/>
  <c r="Q15" i="2"/>
  <c r="D13" i="21" s="1"/>
  <c r="H3" i="35"/>
  <c r="B8" i="35"/>
  <c r="B11" i="35"/>
  <c r="Q108" i="2"/>
  <c r="D106" i="21" s="1"/>
  <c r="Q245" i="2"/>
  <c r="Q127" i="2"/>
  <c r="I5" i="21" s="1"/>
  <c r="Q277" i="2"/>
  <c r="Q56" i="2"/>
  <c r="D54" i="21" s="1"/>
  <c r="Q164" i="2"/>
  <c r="I42" i="21" s="1"/>
  <c r="Q93" i="2"/>
  <c r="D91" i="21" s="1"/>
  <c r="Q53" i="2"/>
  <c r="D51" i="21" s="1"/>
  <c r="Q85" i="2"/>
  <c r="D83" i="21" s="1"/>
  <c r="Q259" i="2"/>
  <c r="Q67" i="2"/>
  <c r="D65" i="21" s="1"/>
  <c r="Q134" i="2"/>
  <c r="I12" i="21" s="1"/>
  <c r="Q255" i="2"/>
  <c r="Q191" i="2"/>
  <c r="I69" i="21" s="1"/>
  <c r="Q155" i="2"/>
  <c r="I33" i="21" s="1"/>
  <c r="Q205" i="2"/>
  <c r="Q249" i="2"/>
  <c r="Q252" i="2"/>
  <c r="Q131" i="2"/>
  <c r="I9" i="21" s="1"/>
  <c r="Q188" i="2"/>
  <c r="I66" i="21" s="1"/>
  <c r="Q113" i="2"/>
  <c r="D111" i="21" s="1"/>
  <c r="Q196" i="2"/>
  <c r="I74" i="21" s="1"/>
  <c r="Q225" i="2"/>
  <c r="Q125" i="2"/>
  <c r="I3" i="21" s="1"/>
  <c r="Q147" i="2"/>
  <c r="I25" i="21" s="1"/>
  <c r="Q173" i="2"/>
  <c r="I51" i="21" s="1"/>
  <c r="Q269" i="2"/>
  <c r="Q89" i="2"/>
  <c r="D87" i="21" s="1"/>
  <c r="Q40" i="2"/>
  <c r="D38" i="21" s="1"/>
  <c r="Q223" i="2"/>
  <c r="Q302" i="2"/>
  <c r="Q179" i="2"/>
  <c r="I57" i="21" s="1"/>
  <c r="Q128" i="2"/>
  <c r="I6" i="21" s="1"/>
  <c r="Q25" i="2"/>
  <c r="D23" i="21" s="1"/>
  <c r="Q23" i="2"/>
  <c r="D21" i="21" s="1"/>
  <c r="Q110" i="2"/>
  <c r="D108" i="21" s="1"/>
  <c r="Q228" i="2"/>
  <c r="Q141" i="2"/>
  <c r="I19" i="21" s="1"/>
  <c r="Q292" i="2"/>
  <c r="Q62" i="2"/>
  <c r="D60" i="21" s="1"/>
  <c r="Q16" i="2"/>
  <c r="D14" i="21" s="1"/>
  <c r="H7" i="35"/>
  <c r="C11" i="35"/>
  <c r="C13" i="35"/>
  <c r="B15" i="35"/>
  <c r="B6" i="35"/>
  <c r="Q34" i="2"/>
  <c r="D32" i="21" s="1"/>
  <c r="Q167" i="2"/>
  <c r="I45" i="21" s="1"/>
  <c r="Q203" i="2"/>
  <c r="I81" i="21" s="1"/>
  <c r="Q71" i="2"/>
  <c r="D69" i="21" s="1"/>
  <c r="Q272" i="2"/>
  <c r="Q148" i="2"/>
  <c r="I26" i="21" s="1"/>
  <c r="Q170" i="2"/>
  <c r="I48" i="21" s="1"/>
  <c r="Q222" i="2"/>
  <c r="Q281" i="2"/>
  <c r="Q106" i="2"/>
  <c r="D104" i="21" s="1"/>
  <c r="Q61" i="2"/>
  <c r="D59" i="21" s="1"/>
  <c r="Q217" i="2"/>
  <c r="Q231" i="2"/>
  <c r="Q263" i="2"/>
  <c r="Q298" i="2"/>
  <c r="Q219" i="2"/>
  <c r="Q44" i="2"/>
  <c r="D42" i="21" s="1"/>
  <c r="Q76" i="2"/>
  <c r="D74" i="21" s="1"/>
  <c r="Q207" i="2"/>
  <c r="Q224" i="2"/>
  <c r="Q57" i="2"/>
  <c r="D55" i="21" s="1"/>
  <c r="Q101" i="2"/>
  <c r="D99" i="21" s="1"/>
  <c r="Q116" i="2"/>
  <c r="D114" i="21" s="1"/>
  <c r="Q162" i="2"/>
  <c r="I40" i="21" s="1"/>
  <c r="Q240" i="2"/>
  <c r="Q137" i="2"/>
  <c r="I15" i="21" s="1"/>
  <c r="Q126" i="2"/>
  <c r="I4" i="21" s="1"/>
  <c r="Q47" i="2"/>
  <c r="D45" i="21" s="1"/>
  <c r="Q46" i="2"/>
  <c r="D44" i="21" s="1"/>
  <c r="Q260" i="2"/>
  <c r="Q109" i="2"/>
  <c r="D107" i="21" s="1"/>
  <c r="Q117" i="2"/>
  <c r="D115" i="21" s="1"/>
  <c r="Q111" i="2"/>
  <c r="D109" i="21" s="1"/>
  <c r="Q229" i="2"/>
  <c r="Q4" i="2"/>
  <c r="D2" i="21" s="1"/>
  <c r="H6" i="35"/>
  <c r="Q287" i="2"/>
  <c r="Q221" i="2"/>
  <c r="Q276" i="2"/>
  <c r="Q208" i="2"/>
  <c r="Q198" i="2"/>
  <c r="I76" i="21" s="1"/>
  <c r="Q267" i="2"/>
  <c r="Q12" i="2"/>
  <c r="D10" i="21" s="1"/>
  <c r="Q13" i="2"/>
  <c r="D11" i="21" s="1"/>
  <c r="H8" i="35"/>
  <c r="B2" i="35"/>
  <c r="B9" i="35"/>
  <c r="Q105" i="2"/>
  <c r="D103" i="21" s="1"/>
  <c r="Q163" i="2"/>
  <c r="I41" i="21" s="1"/>
  <c r="Q286" i="2"/>
  <c r="Q157" i="2"/>
  <c r="I35" i="21" s="1"/>
  <c r="Q132" i="2"/>
  <c r="I10" i="21" s="1"/>
  <c r="Q289" i="2"/>
  <c r="Q142" i="2"/>
  <c r="I20" i="21" s="1"/>
  <c r="Q98" i="2"/>
  <c r="D96" i="21" s="1"/>
  <c r="Q103" i="2"/>
  <c r="D101" i="21" s="1"/>
  <c r="Q175" i="2"/>
  <c r="I53" i="21" s="1"/>
  <c r="Q243" i="2"/>
  <c r="Q279" i="2"/>
  <c r="Q199" i="2"/>
  <c r="I77" i="21" s="1"/>
  <c r="Q136" i="2"/>
  <c r="I14" i="21" s="1"/>
  <c r="Q202" i="2"/>
  <c r="I80" i="21" s="1"/>
  <c r="Q291" i="2"/>
  <c r="Q230" i="2"/>
  <c r="Q66" i="2"/>
  <c r="D64" i="21" s="1"/>
  <c r="Q92" i="2"/>
  <c r="D90" i="21" s="1"/>
  <c r="Q50" i="2"/>
  <c r="D48" i="21" s="1"/>
  <c r="Q214" i="2"/>
  <c r="Q280" i="2"/>
  <c r="Q52" i="2"/>
  <c r="D50" i="21" s="1"/>
  <c r="Q129" i="2"/>
  <c r="I7" i="21" s="1"/>
  <c r="Q265" i="2"/>
  <c r="Q251" i="2"/>
  <c r="Q186" i="2"/>
  <c r="I64" i="21" s="1"/>
  <c r="Q284" i="2"/>
  <c r="Q233" i="2"/>
  <c r="Q285" i="2"/>
  <c r="Q115" i="2"/>
  <c r="D113" i="21" s="1"/>
  <c r="Q174" i="2"/>
  <c r="I52" i="21" s="1"/>
  <c r="Q268" i="2"/>
  <c r="Q171" i="2"/>
  <c r="I49" i="21" s="1"/>
  <c r="Q24" i="2"/>
  <c r="D22" i="21" s="1"/>
  <c r="Q49" i="2"/>
  <c r="D47" i="21" s="1"/>
  <c r="Q75" i="2"/>
  <c r="D73" i="21" s="1"/>
  <c r="Q153" i="2"/>
  <c r="I31" i="21" s="1"/>
  <c r="Q200" i="2"/>
  <c r="I78" i="21" s="1"/>
  <c r="Q78" i="2"/>
  <c r="D76" i="21" s="1"/>
  <c r="Q161" i="2"/>
  <c r="I39" i="21" s="1"/>
  <c r="Q211" i="2"/>
  <c r="C9" i="35"/>
  <c r="I5" i="35"/>
  <c r="I4" i="35"/>
  <c r="C7" i="35"/>
  <c r="B9" i="26"/>
  <c r="C64" i="30" s="1"/>
  <c r="F64" i="30" s="1"/>
  <c r="B9" i="38"/>
  <c r="B9" i="21"/>
  <c r="D3" i="38"/>
  <c r="Q5" i="2"/>
  <c r="D3" i="21" s="1"/>
  <c r="D3" i="24"/>
  <c r="D3" i="23"/>
  <c r="J5" i="2"/>
  <c r="D3" i="26"/>
  <c r="I5" i="2"/>
  <c r="E4" i="28"/>
  <c r="D47" i="30"/>
  <c r="C7" i="38"/>
  <c r="C7" i="26"/>
  <c r="D57" i="30" s="1"/>
  <c r="C7" i="21"/>
  <c r="C9" i="38"/>
  <c r="C9" i="26"/>
  <c r="D64" i="30" s="1"/>
  <c r="C9" i="21"/>
  <c r="D7" i="26"/>
  <c r="G57" i="30" s="1"/>
  <c r="D7" i="38"/>
  <c r="Q9" i="2"/>
  <c r="D7" i="21" s="1"/>
  <c r="J9" i="2"/>
  <c r="I9" i="2"/>
  <c r="D7" i="23"/>
  <c r="D7" i="24"/>
  <c r="B4" i="26"/>
  <c r="B4" i="38"/>
  <c r="B4" i="21"/>
  <c r="D8" i="38"/>
  <c r="I10" i="2"/>
  <c r="Q10" i="2"/>
  <c r="D8" i="21" s="1"/>
  <c r="D8" i="26"/>
  <c r="G62" i="30" s="1"/>
  <c r="J10" i="2"/>
  <c r="D8" i="23"/>
  <c r="D8" i="24"/>
  <c r="I11" i="24"/>
  <c r="R203" i="2"/>
  <c r="E201" i="38"/>
  <c r="E201" i="26"/>
  <c r="J81" i="21"/>
  <c r="C205" i="2"/>
  <c r="F204" i="2"/>
  <c r="R204" i="2" s="1"/>
  <c r="H11" i="24"/>
  <c r="L11" i="24"/>
  <c r="G11" i="24"/>
  <c r="J11" i="24"/>
  <c r="K11" i="24"/>
  <c r="L23" i="23"/>
  <c r="H13" i="24"/>
  <c r="J13" i="24"/>
  <c r="G13" i="24"/>
  <c r="F13" i="24"/>
  <c r="A13" i="24" s="1"/>
  <c r="K13" i="24"/>
  <c r="I13" i="24"/>
  <c r="L13" i="24"/>
  <c r="F14" i="24"/>
  <c r="A14" i="24" s="1"/>
  <c r="K14" i="24"/>
  <c r="I14" i="24"/>
  <c r="L14" i="24"/>
  <c r="G14" i="24"/>
  <c r="J14" i="24"/>
  <c r="H14" i="24"/>
  <c r="K10" i="24"/>
  <c r="J10" i="24"/>
  <c r="L10" i="24"/>
  <c r="H10" i="24"/>
  <c r="G10" i="24"/>
  <c r="F10" i="24"/>
  <c r="A10" i="24" s="1"/>
  <c r="I10" i="24"/>
  <c r="E26" i="24"/>
  <c r="J26" i="24" s="1"/>
  <c r="G30" i="23"/>
  <c r="F30" i="23"/>
  <c r="A30" i="23" s="1"/>
  <c r="H30" i="23"/>
  <c r="I30" i="23"/>
  <c r="K30" i="23"/>
  <c r="L30" i="23"/>
  <c r="I23" i="23"/>
  <c r="F23" i="23"/>
  <c r="A23" i="23" s="1"/>
  <c r="H23" i="23"/>
  <c r="G23" i="23"/>
  <c r="J23" i="23"/>
  <c r="E28" i="24"/>
  <c r="L28" i="24" s="1"/>
  <c r="E29" i="24"/>
  <c r="E19" i="24"/>
  <c r="E20" i="24"/>
  <c r="E18" i="24"/>
  <c r="E16" i="24"/>
  <c r="D207" i="2"/>
  <c r="K29" i="23"/>
  <c r="L29" i="23"/>
  <c r="J29" i="23"/>
  <c r="F29" i="23"/>
  <c r="G29" i="23"/>
  <c r="H29" i="23"/>
  <c r="I29" i="23"/>
  <c r="L15" i="24"/>
  <c r="K15" i="24"/>
  <c r="J15" i="24"/>
  <c r="H15" i="24"/>
  <c r="F15" i="24"/>
  <c r="G15" i="24"/>
  <c r="I15" i="24"/>
  <c r="E17" i="24"/>
  <c r="E21" i="24"/>
  <c r="E24" i="24"/>
  <c r="E25" i="24"/>
  <c r="E27" i="24"/>
  <c r="E30" i="24"/>
  <c r="E31" i="24"/>
  <c r="E22" i="24"/>
  <c r="E23" i="24"/>
  <c r="C10" i="35" l="1"/>
  <c r="C5" i="35"/>
  <c r="C12" i="35"/>
  <c r="I2" i="35"/>
  <c r="C4" i="35"/>
  <c r="A48" i="38"/>
  <c r="A48" i="21"/>
  <c r="D48" i="24"/>
  <c r="A48" i="26"/>
  <c r="C8" i="35"/>
  <c r="A95" i="38"/>
  <c r="D95" i="24"/>
  <c r="A95" i="26"/>
  <c r="A95" i="21"/>
  <c r="A78" i="38"/>
  <c r="D78" i="24"/>
  <c r="A78" i="26"/>
  <c r="A78" i="21"/>
  <c r="A70" i="38"/>
  <c r="D70" i="24"/>
  <c r="A70" i="26"/>
  <c r="A70" i="21"/>
  <c r="A89" i="38"/>
  <c r="A89" i="26"/>
  <c r="D89" i="24"/>
  <c r="A89" i="21"/>
  <c r="A85" i="38"/>
  <c r="D85" i="24"/>
  <c r="A85" i="26"/>
  <c r="A85" i="21"/>
  <c r="A74" i="38"/>
  <c r="A74" i="26"/>
  <c r="A74" i="21"/>
  <c r="D74" i="24"/>
  <c r="A50" i="38"/>
  <c r="A50" i="21"/>
  <c r="D50" i="24"/>
  <c r="A50" i="26"/>
  <c r="A75" i="38"/>
  <c r="A75" i="21"/>
  <c r="A75" i="26"/>
  <c r="D75" i="24"/>
  <c r="A32" i="38"/>
  <c r="D32" i="24"/>
  <c r="A32" i="21"/>
  <c r="A32" i="26"/>
  <c r="A90" i="38"/>
  <c r="A90" i="26"/>
  <c r="A90" i="21"/>
  <c r="D90" i="24"/>
  <c r="A54" i="38"/>
  <c r="D54" i="24"/>
  <c r="A54" i="26"/>
  <c r="A54" i="21"/>
  <c r="A38" i="38"/>
  <c r="A38" i="21"/>
  <c r="A38" i="26"/>
  <c r="D38" i="24"/>
  <c r="I3" i="35"/>
  <c r="C3" i="35"/>
  <c r="A64" i="38"/>
  <c r="D64" i="24"/>
  <c r="A64" i="26"/>
  <c r="A64" i="21"/>
  <c r="A93" i="38"/>
  <c r="D93" i="24"/>
  <c r="A93" i="26"/>
  <c r="A93" i="21"/>
  <c r="C14" i="35"/>
  <c r="E6" i="35" s="1"/>
  <c r="C72" i="30" s="1"/>
  <c r="C2" i="35"/>
  <c r="A69" i="38"/>
  <c r="D69" i="24"/>
  <c r="A69" i="26"/>
  <c r="A69" i="21"/>
  <c r="C6" i="35"/>
  <c r="K5" i="35"/>
  <c r="C75" i="30" s="1"/>
  <c r="C8" i="23"/>
  <c r="B8" i="23"/>
  <c r="C48" i="30"/>
  <c r="F48" i="30" s="1"/>
  <c r="D5" i="28"/>
  <c r="C2" i="23"/>
  <c r="B2" i="23"/>
  <c r="F82" i="28"/>
  <c r="F33" i="28"/>
  <c r="C46" i="28"/>
  <c r="G46" i="28" s="1"/>
  <c r="F117" i="28"/>
  <c r="F62" i="28"/>
  <c r="C33" i="28"/>
  <c r="G33" i="28" s="1"/>
  <c r="F97" i="28"/>
  <c r="F47" i="28"/>
  <c r="C61" i="28"/>
  <c r="G61" i="28" s="1"/>
  <c r="C18" i="28"/>
  <c r="G18" i="28" s="1"/>
  <c r="F14" i="28"/>
  <c r="F116" i="28"/>
  <c r="F73" i="28"/>
  <c r="F23" i="28"/>
  <c r="C37" i="28"/>
  <c r="G37" i="28" s="1"/>
  <c r="C92" i="28"/>
  <c r="G92" i="28" s="1"/>
  <c r="E30" i="28"/>
  <c r="R7" i="35"/>
  <c r="N3" i="35"/>
  <c r="D33" i="28"/>
  <c r="D11" i="28"/>
  <c r="C73" i="28"/>
  <c r="G73" i="28" s="1"/>
  <c r="C105" i="28"/>
  <c r="G105" i="28" s="1"/>
  <c r="C125" i="28"/>
  <c r="G125" i="28" s="1"/>
  <c r="C118" i="28"/>
  <c r="G118" i="28" s="1"/>
  <c r="E124" i="28"/>
  <c r="D26" i="28"/>
  <c r="D105" i="28"/>
  <c r="E17" i="28"/>
  <c r="E82" i="28"/>
  <c r="D59" i="28"/>
  <c r="D82" i="28"/>
  <c r="E46" i="28"/>
  <c r="E109" i="28"/>
  <c r="D78" i="28"/>
  <c r="D76" i="28"/>
  <c r="E45" i="28"/>
  <c r="E97" i="28"/>
  <c r="D58" i="28"/>
  <c r="D126" i="28"/>
  <c r="E53" i="28"/>
  <c r="C14" i="30"/>
  <c r="C21" i="30"/>
  <c r="C2" i="30"/>
  <c r="F53" i="28"/>
  <c r="C52" i="30"/>
  <c r="E108" i="28"/>
  <c r="E73" i="28"/>
  <c r="D62" i="28"/>
  <c r="D102" i="28"/>
  <c r="F125" i="28"/>
  <c r="F77" i="28"/>
  <c r="F27" i="28"/>
  <c r="C41" i="28"/>
  <c r="G41" i="28" s="1"/>
  <c r="F112" i="28"/>
  <c r="F51" i="28"/>
  <c r="C22" i="28"/>
  <c r="G22" i="28" s="1"/>
  <c r="F92" i="28"/>
  <c r="F42" i="28"/>
  <c r="C55" i="28"/>
  <c r="G55" i="28" s="1"/>
  <c r="C13" i="28"/>
  <c r="G13" i="28" s="1"/>
  <c r="C59" i="28"/>
  <c r="G59" i="28" s="1"/>
  <c r="F110" i="28"/>
  <c r="F61" i="28"/>
  <c r="F18" i="28"/>
  <c r="C31" i="28"/>
  <c r="G31" i="28" s="1"/>
  <c r="C60" i="30"/>
  <c r="D93" i="28"/>
  <c r="N5" i="35"/>
  <c r="R4" i="35"/>
  <c r="C96" i="28"/>
  <c r="G96" i="28" s="1"/>
  <c r="C108" i="28"/>
  <c r="G108" i="28" s="1"/>
  <c r="D10" i="28"/>
  <c r="C109" i="28"/>
  <c r="G109" i="28" s="1"/>
  <c r="C84" i="28"/>
  <c r="G84" i="28" s="1"/>
  <c r="C100" i="28"/>
  <c r="G100" i="28" s="1"/>
  <c r="C98" i="28"/>
  <c r="G98" i="28" s="1"/>
  <c r="C74" i="28"/>
  <c r="G74" i="28" s="1"/>
  <c r="E110" i="28"/>
  <c r="D120" i="28"/>
  <c r="E42" i="28"/>
  <c r="E106" i="28"/>
  <c r="D55" i="28"/>
  <c r="D39" i="28"/>
  <c r="E54" i="28"/>
  <c r="E121" i="28"/>
  <c r="D106" i="28"/>
  <c r="D112" i="28"/>
  <c r="E19" i="28"/>
  <c r="E122" i="28"/>
  <c r="D110" i="28"/>
  <c r="D109" i="28"/>
  <c r="E18" i="28"/>
  <c r="C61" i="30"/>
  <c r="C25" i="30"/>
  <c r="C12" i="30"/>
  <c r="C19" i="30"/>
  <c r="C9" i="28"/>
  <c r="G9" i="28" s="1"/>
  <c r="F121" i="28"/>
  <c r="C30" i="30"/>
  <c r="D122" i="28"/>
  <c r="E84" i="28"/>
  <c r="F120" i="28"/>
  <c r="F72" i="28"/>
  <c r="F22" i="28"/>
  <c r="C35" i="28"/>
  <c r="G35" i="28" s="1"/>
  <c r="F106" i="28"/>
  <c r="F41" i="28"/>
  <c r="C11" i="28"/>
  <c r="G11" i="28" s="1"/>
  <c r="F86" i="28"/>
  <c r="F37" i="28"/>
  <c r="C50" i="28"/>
  <c r="G50" i="28" s="1"/>
  <c r="F122" i="28"/>
  <c r="C49" i="28"/>
  <c r="G49" i="28" s="1"/>
  <c r="F105" i="28"/>
  <c r="F55" i="28"/>
  <c r="F13" i="28"/>
  <c r="C26" i="28"/>
  <c r="G26" i="28" s="1"/>
  <c r="C93" i="28"/>
  <c r="G93" i="28" s="1"/>
  <c r="C51" i="30"/>
  <c r="E94" i="28"/>
  <c r="N4" i="35"/>
  <c r="N6" i="35"/>
  <c r="D9" i="28"/>
  <c r="E96" i="28"/>
  <c r="E13" i="28"/>
  <c r="C90" i="28"/>
  <c r="G90" i="28" s="1"/>
  <c r="C101" i="28"/>
  <c r="G101" i="28" s="1"/>
  <c r="C122" i="28"/>
  <c r="G122" i="28" s="1"/>
  <c r="C106" i="28"/>
  <c r="G106" i="28" s="1"/>
  <c r="E105" i="28"/>
  <c r="E81" i="28"/>
  <c r="D104" i="28"/>
  <c r="E15" i="28"/>
  <c r="E104" i="28"/>
  <c r="D84" i="28"/>
  <c r="D45" i="28"/>
  <c r="D73" i="28"/>
  <c r="E26" i="28"/>
  <c r="E90" i="28"/>
  <c r="D18" i="28"/>
  <c r="D116" i="28"/>
  <c r="E27" i="28"/>
  <c r="E118" i="28"/>
  <c r="D22" i="28"/>
  <c r="D86" i="28"/>
  <c r="C54" i="30"/>
  <c r="C3" i="30"/>
  <c r="C10" i="30"/>
  <c r="C17" i="30"/>
  <c r="C51" i="28"/>
  <c r="G51" i="28" s="1"/>
  <c r="F25" i="28"/>
  <c r="E93" i="28"/>
  <c r="E80" i="28"/>
  <c r="D89" i="28"/>
  <c r="D97" i="28"/>
  <c r="E47" i="28"/>
  <c r="C32" i="30"/>
  <c r="F109" i="28"/>
  <c r="F59" i="28"/>
  <c r="F17" i="28"/>
  <c r="C30" i="28"/>
  <c r="G30" i="28" s="1"/>
  <c r="F101" i="28"/>
  <c r="F30" i="28"/>
  <c r="F124" i="28"/>
  <c r="F81" i="28"/>
  <c r="F31" i="28"/>
  <c r="C45" i="28"/>
  <c r="G45" i="28" s="1"/>
  <c r="F74" i="28"/>
  <c r="C38" i="28"/>
  <c r="G38" i="28" s="1"/>
  <c r="F100" i="28"/>
  <c r="F50" i="28"/>
  <c r="C63" i="28"/>
  <c r="G63" i="28" s="1"/>
  <c r="C21" i="28"/>
  <c r="G21" i="28" s="1"/>
  <c r="E92" i="28"/>
  <c r="E29" i="28"/>
  <c r="D94" i="28"/>
  <c r="C29" i="30"/>
  <c r="N2" i="35"/>
  <c r="E9" i="28"/>
  <c r="D96" i="28"/>
  <c r="D13" i="28"/>
  <c r="C110" i="28"/>
  <c r="G110" i="28" s="1"/>
  <c r="C85" i="28"/>
  <c r="G85" i="28" s="1"/>
  <c r="C89" i="28"/>
  <c r="G89" i="28" s="1"/>
  <c r="C86" i="28"/>
  <c r="G86" i="28" s="1"/>
  <c r="E88" i="28"/>
  <c r="D90" i="28"/>
  <c r="D57" i="28"/>
  <c r="E23" i="28"/>
  <c r="E116" i="28"/>
  <c r="D74" i="28"/>
  <c r="D124" i="28"/>
  <c r="E25" i="28"/>
  <c r="E126" i="28"/>
  <c r="E98" i="28"/>
  <c r="D49" i="28"/>
  <c r="D19" i="28"/>
  <c r="E50" i="28"/>
  <c r="D117" i="28"/>
  <c r="D121" i="28"/>
  <c r="E55" i="28"/>
  <c r="C24" i="30"/>
  <c r="C8" i="30"/>
  <c r="C13" i="30"/>
  <c r="F38" i="28"/>
  <c r="F78" i="28"/>
  <c r="N7" i="35"/>
  <c r="C77" i="28"/>
  <c r="G77" i="28" s="1"/>
  <c r="E58" i="28"/>
  <c r="D27" i="28"/>
  <c r="C16" i="30"/>
  <c r="F104" i="28"/>
  <c r="F54" i="28"/>
  <c r="F11" i="28"/>
  <c r="C25" i="28"/>
  <c r="G25" i="28" s="1"/>
  <c r="F96" i="28"/>
  <c r="F19" i="28"/>
  <c r="F118" i="28"/>
  <c r="F76" i="28"/>
  <c r="F26" i="28"/>
  <c r="C39" i="28"/>
  <c r="G39" i="28" s="1"/>
  <c r="F57" i="28"/>
  <c r="C27" i="28"/>
  <c r="G27" i="28" s="1"/>
  <c r="F94" i="28"/>
  <c r="F45" i="28"/>
  <c r="C58" i="28"/>
  <c r="G58" i="28" s="1"/>
  <c r="C15" i="28"/>
  <c r="G15" i="28" s="1"/>
  <c r="D29" i="28"/>
  <c r="C58" i="30"/>
  <c r="D31" i="28"/>
  <c r="R6" i="35"/>
  <c r="R3" i="35"/>
  <c r="E37" i="28"/>
  <c r="E34" i="28"/>
  <c r="E10" i="28"/>
  <c r="D37" i="28"/>
  <c r="D72" i="28"/>
  <c r="C126" i="28"/>
  <c r="G126" i="28" s="1"/>
  <c r="C112" i="28"/>
  <c r="G112" i="28" s="1"/>
  <c r="C124" i="28"/>
  <c r="G124" i="28" s="1"/>
  <c r="C116" i="28"/>
  <c r="G116" i="28" s="1"/>
  <c r="E112" i="28"/>
  <c r="D53" i="28"/>
  <c r="D118" i="28"/>
  <c r="E59" i="28"/>
  <c r="E101" i="28"/>
  <c r="D63" i="28"/>
  <c r="D100" i="28"/>
  <c r="E14" i="28"/>
  <c r="E78" i="28"/>
  <c r="D77" i="28"/>
  <c r="D38" i="28"/>
  <c r="D25" i="28"/>
  <c r="E89" i="28"/>
  <c r="D101" i="28"/>
  <c r="D42" i="28"/>
  <c r="E35" i="28"/>
  <c r="C22" i="30"/>
  <c r="C6" i="30"/>
  <c r="C11" i="30"/>
  <c r="F80" i="28"/>
  <c r="C23" i="28"/>
  <c r="G23" i="28" s="1"/>
  <c r="F29" i="28"/>
  <c r="D34" i="28"/>
  <c r="C81" i="28"/>
  <c r="G81" i="28" s="1"/>
  <c r="D98" i="28"/>
  <c r="E22" i="28"/>
  <c r="C5" i="30"/>
  <c r="F98" i="28"/>
  <c r="F49" i="28"/>
  <c r="C62" i="28"/>
  <c r="G62" i="28" s="1"/>
  <c r="C19" i="28"/>
  <c r="G19" i="28" s="1"/>
  <c r="F90" i="28"/>
  <c r="F9" i="28"/>
  <c r="F113" i="28"/>
  <c r="F63" i="28"/>
  <c r="F21" i="28"/>
  <c r="C34" i="28"/>
  <c r="G34" i="28" s="1"/>
  <c r="F46" i="28"/>
  <c r="C17" i="28"/>
  <c r="G17" i="28" s="1"/>
  <c r="F89" i="28"/>
  <c r="F39" i="28"/>
  <c r="C53" i="28"/>
  <c r="G53" i="28" s="1"/>
  <c r="C10" i="28"/>
  <c r="G10" i="28" s="1"/>
  <c r="C59" i="30"/>
  <c r="C53" i="30"/>
  <c r="C94" i="28"/>
  <c r="G94" i="28" s="1"/>
  <c r="R2" i="35"/>
  <c r="D41" i="28"/>
  <c r="E33" i="28"/>
  <c r="D108" i="28"/>
  <c r="D80" i="28"/>
  <c r="E72" i="28"/>
  <c r="C121" i="28"/>
  <c r="G121" i="28" s="1"/>
  <c r="C102" i="28"/>
  <c r="G102" i="28" s="1"/>
  <c r="C104" i="28"/>
  <c r="G104" i="28" s="1"/>
  <c r="C76" i="28"/>
  <c r="G76" i="28" s="1"/>
  <c r="E117" i="28"/>
  <c r="D61" i="28"/>
  <c r="D125" i="28"/>
  <c r="E38" i="28"/>
  <c r="E120" i="28"/>
  <c r="D54" i="28"/>
  <c r="D43" i="28"/>
  <c r="E62" i="28"/>
  <c r="E100" i="28"/>
  <c r="D88" i="28"/>
  <c r="D23" i="28"/>
  <c r="E63" i="28"/>
  <c r="E102" i="28"/>
  <c r="D81" i="28"/>
  <c r="D14" i="28"/>
  <c r="E21" i="28"/>
  <c r="C20" i="30"/>
  <c r="C4" i="30"/>
  <c r="C9" i="30"/>
  <c r="F102" i="28"/>
  <c r="C120" i="28"/>
  <c r="G120" i="28" s="1"/>
  <c r="E85" i="28"/>
  <c r="E86" i="28"/>
  <c r="C23" i="30"/>
  <c r="F93" i="28"/>
  <c r="F43" i="28"/>
  <c r="C57" i="28"/>
  <c r="G57" i="28" s="1"/>
  <c r="C14" i="28"/>
  <c r="G14" i="28" s="1"/>
  <c r="F85" i="28"/>
  <c r="C54" i="28"/>
  <c r="G54" i="28" s="1"/>
  <c r="F108" i="28"/>
  <c r="F58" i="28"/>
  <c r="F15" i="28"/>
  <c r="C29" i="28"/>
  <c r="G29" i="28" s="1"/>
  <c r="F35" i="28"/>
  <c r="F126" i="28"/>
  <c r="F84" i="28"/>
  <c r="F34" i="28"/>
  <c r="C47" i="28"/>
  <c r="G47" i="28" s="1"/>
  <c r="D92" i="28"/>
  <c r="D30" i="28"/>
  <c r="E31" i="28"/>
  <c r="R5" i="35"/>
  <c r="E41" i="28"/>
  <c r="E11" i="28"/>
  <c r="C80" i="28"/>
  <c r="G80" i="28" s="1"/>
  <c r="E39" i="28"/>
  <c r="C82" i="28"/>
  <c r="G82" i="28" s="1"/>
  <c r="C78" i="28"/>
  <c r="G78" i="28" s="1"/>
  <c r="C88" i="28"/>
  <c r="G88" i="28" s="1"/>
  <c r="C117" i="28"/>
  <c r="G117" i="28" s="1"/>
  <c r="E125" i="28"/>
  <c r="D50" i="28"/>
  <c r="D85" i="28"/>
  <c r="E57" i="28"/>
  <c r="E76" i="28"/>
  <c r="D51" i="28"/>
  <c r="D47" i="28"/>
  <c r="E51" i="28"/>
  <c r="E77" i="28"/>
  <c r="D15" i="28"/>
  <c r="D46" i="28"/>
  <c r="E49" i="28"/>
  <c r="E74" i="28"/>
  <c r="D21" i="28"/>
  <c r="D35" i="28"/>
  <c r="E61" i="28"/>
  <c r="C18" i="30"/>
  <c r="C15" i="30"/>
  <c r="C7" i="30"/>
  <c r="C72" i="28"/>
  <c r="G72" i="28" s="1"/>
  <c r="C43" i="28"/>
  <c r="G43" i="28" s="1"/>
  <c r="F10" i="28"/>
  <c r="C42" i="28"/>
  <c r="G42" i="28" s="1"/>
  <c r="C31" i="30"/>
  <c r="C97" i="28"/>
  <c r="G97" i="28" s="1"/>
  <c r="E43" i="28"/>
  <c r="D17" i="28"/>
  <c r="F88" i="28"/>
  <c r="C2" i="24"/>
  <c r="B2" i="24"/>
  <c r="E2" i="24" s="1"/>
  <c r="F68" i="28"/>
  <c r="G70" i="28"/>
  <c r="E69" i="28"/>
  <c r="C63" i="30"/>
  <c r="F69" i="28"/>
  <c r="D69" i="28"/>
  <c r="A2" i="21"/>
  <c r="G69" i="28"/>
  <c r="F70" i="28"/>
  <c r="D70" i="28"/>
  <c r="C49" i="30"/>
  <c r="A2" i="26"/>
  <c r="C3" i="28" s="1"/>
  <c r="G68" i="28"/>
  <c r="E70" i="28"/>
  <c r="C66" i="30"/>
  <c r="D68" i="28"/>
  <c r="C56" i="30"/>
  <c r="A2" i="38"/>
  <c r="E68" i="28"/>
  <c r="C28" i="30"/>
  <c r="C9" i="24"/>
  <c r="B9" i="24"/>
  <c r="E9" i="24" s="1"/>
  <c r="I9" i="24" s="1"/>
  <c r="E3" i="28"/>
  <c r="D27" i="30"/>
  <c r="A8" i="38"/>
  <c r="A8" i="26"/>
  <c r="A8" i="21"/>
  <c r="C7" i="24"/>
  <c r="B7" i="24"/>
  <c r="E7" i="24" s="1"/>
  <c r="L7" i="24" s="1"/>
  <c r="G47" i="30"/>
  <c r="G4" i="28"/>
  <c r="A5" i="38"/>
  <c r="A5" i="26"/>
  <c r="C6" i="28" s="1"/>
  <c r="A5" i="21"/>
  <c r="C6" i="24"/>
  <c r="B6" i="24"/>
  <c r="E6" i="24" s="1"/>
  <c r="L6" i="24" s="1"/>
  <c r="E5" i="28"/>
  <c r="D48" i="30"/>
  <c r="B4" i="23"/>
  <c r="C4" i="23"/>
  <c r="C3" i="23"/>
  <c r="B3" i="23"/>
  <c r="E3" i="23" s="1"/>
  <c r="A7" i="38"/>
  <c r="A7" i="26"/>
  <c r="A7" i="21"/>
  <c r="B7" i="23"/>
  <c r="C7" i="23"/>
  <c r="A3" i="38"/>
  <c r="A3" i="26"/>
  <c r="C4" i="28" s="1"/>
  <c r="A3" i="21"/>
  <c r="C5" i="23"/>
  <c r="B5" i="23"/>
  <c r="G55" i="30"/>
  <c r="G7" i="28"/>
  <c r="D7" i="28"/>
  <c r="C55" i="30"/>
  <c r="F55" i="30" s="1"/>
  <c r="D6" i="35"/>
  <c r="C37" i="30" s="1"/>
  <c r="D8" i="35"/>
  <c r="C39" i="30" s="1"/>
  <c r="E8" i="35"/>
  <c r="C74" i="30" s="1"/>
  <c r="E10" i="35"/>
  <c r="C76" i="30" s="1"/>
  <c r="D10" i="35"/>
  <c r="C41" i="30" s="1"/>
  <c r="D12" i="35"/>
  <c r="C43" i="30" s="1"/>
  <c r="E12" i="35"/>
  <c r="C78" i="30" s="1"/>
  <c r="B5" i="24"/>
  <c r="E5" i="24" s="1"/>
  <c r="C5" i="24"/>
  <c r="A6" i="38"/>
  <c r="A6" i="26"/>
  <c r="C7" i="28" s="1"/>
  <c r="A6" i="21"/>
  <c r="A9" i="38"/>
  <c r="A9" i="21"/>
  <c r="A9" i="26"/>
  <c r="D4" i="35"/>
  <c r="C35" i="30" s="1"/>
  <c r="G6" i="28"/>
  <c r="G50" i="30"/>
  <c r="E6" i="28"/>
  <c r="D50" i="30"/>
  <c r="B3" i="24"/>
  <c r="E3" i="24" s="1"/>
  <c r="C3" i="24"/>
  <c r="D2" i="35"/>
  <c r="C33" i="30" s="1"/>
  <c r="E14" i="35"/>
  <c r="C80" i="30" s="1"/>
  <c r="D14" i="35"/>
  <c r="C45" i="30" s="1"/>
  <c r="J2" i="35"/>
  <c r="C34" i="30" s="1"/>
  <c r="K2" i="35"/>
  <c r="C69" i="30" s="1"/>
  <c r="A4" i="38"/>
  <c r="A4" i="21"/>
  <c r="A4" i="26"/>
  <c r="C5" i="28" s="1"/>
  <c r="J8" i="35"/>
  <c r="C46" i="30" s="1"/>
  <c r="K8" i="35"/>
  <c r="C81" i="30" s="1"/>
  <c r="J3" i="35"/>
  <c r="C36" i="30" s="1"/>
  <c r="K3" i="35"/>
  <c r="C71" i="30" s="1"/>
  <c r="J4" i="35"/>
  <c r="C38" i="30" s="1"/>
  <c r="K4" i="35"/>
  <c r="C73" i="30" s="1"/>
  <c r="C50" i="30"/>
  <c r="F50" i="30" s="1"/>
  <c r="D6" i="28"/>
  <c r="C47" i="30"/>
  <c r="D4" i="28"/>
  <c r="G5" i="28"/>
  <c r="G48" i="30"/>
  <c r="B9" i="23"/>
  <c r="C9" i="23"/>
  <c r="E75" i="30"/>
  <c r="F75" i="30"/>
  <c r="G75" i="30"/>
  <c r="D75" i="30"/>
  <c r="B8" i="24"/>
  <c r="E8" i="24" s="1"/>
  <c r="H8" i="24" s="1"/>
  <c r="C8" i="24"/>
  <c r="J6" i="35"/>
  <c r="C42" i="30" s="1"/>
  <c r="K6" i="35"/>
  <c r="C77" i="30" s="1"/>
  <c r="J7" i="35"/>
  <c r="C44" i="30" s="1"/>
  <c r="K7" i="35"/>
  <c r="C79" i="30" s="1"/>
  <c r="J5" i="35"/>
  <c r="C40" i="30" s="1"/>
  <c r="G27" i="30"/>
  <c r="G3" i="28"/>
  <c r="B6" i="23"/>
  <c r="C6" i="23"/>
  <c r="B4" i="24"/>
  <c r="C4" i="24"/>
  <c r="D3" i="28"/>
  <c r="C27" i="30"/>
  <c r="C206" i="2"/>
  <c r="F205" i="2"/>
  <c r="R205" i="2" s="1"/>
  <c r="L26" i="24"/>
  <c r="I26" i="24"/>
  <c r="G26" i="24"/>
  <c r="H26" i="24"/>
  <c r="K26" i="24"/>
  <c r="F26" i="24"/>
  <c r="A26" i="24" s="1"/>
  <c r="J28" i="24"/>
  <c r="I28" i="24"/>
  <c r="K28" i="24"/>
  <c r="F28" i="24"/>
  <c r="A28" i="24" s="1"/>
  <c r="G28" i="24"/>
  <c r="H28" i="24"/>
  <c r="G29" i="24"/>
  <c r="L29" i="24"/>
  <c r="H29" i="24"/>
  <c r="J29" i="24"/>
  <c r="I29" i="24"/>
  <c r="F29" i="24"/>
  <c r="A29" i="24" s="1"/>
  <c r="K29" i="24"/>
  <c r="J19" i="24"/>
  <c r="L19" i="24"/>
  <c r="I19" i="24"/>
  <c r="F19" i="24"/>
  <c r="A19" i="24" s="1"/>
  <c r="G19" i="24"/>
  <c r="K19" i="24"/>
  <c r="H19" i="24"/>
  <c r="J18" i="24"/>
  <c r="G18" i="24"/>
  <c r="F18" i="24"/>
  <c r="A18" i="24" s="1"/>
  <c r="K18" i="24"/>
  <c r="I18" i="24"/>
  <c r="L18" i="24"/>
  <c r="H18" i="24"/>
  <c r="I20" i="24"/>
  <c r="H20" i="24"/>
  <c r="F20" i="24"/>
  <c r="A20" i="24" s="1"/>
  <c r="J20" i="24"/>
  <c r="K20" i="24"/>
  <c r="G20" i="24"/>
  <c r="L20" i="24"/>
  <c r="A15" i="24"/>
  <c r="I25" i="24"/>
  <c r="H25" i="24"/>
  <c r="K25" i="24"/>
  <c r="F25" i="24"/>
  <c r="J25" i="24"/>
  <c r="L25" i="24"/>
  <c r="G25" i="24"/>
  <c r="H23" i="24"/>
  <c r="F23" i="24"/>
  <c r="L23" i="24"/>
  <c r="I23" i="24"/>
  <c r="J23" i="24"/>
  <c r="G23" i="24"/>
  <c r="K23" i="24"/>
  <c r="G31" i="24"/>
  <c r="H31" i="24"/>
  <c r="K31" i="24"/>
  <c r="I31" i="24"/>
  <c r="L31" i="24"/>
  <c r="J31" i="24"/>
  <c r="F31" i="24"/>
  <c r="L17" i="24"/>
  <c r="F17" i="24"/>
  <c r="A17" i="24" s="1"/>
  <c r="H17" i="24"/>
  <c r="J17" i="24"/>
  <c r="I17" i="24"/>
  <c r="G17" i="24"/>
  <c r="K17" i="24"/>
  <c r="D208" i="2"/>
  <c r="I30" i="24"/>
  <c r="J30" i="24"/>
  <c r="L30" i="24"/>
  <c r="H30" i="24"/>
  <c r="G30" i="24"/>
  <c r="F30" i="24"/>
  <c r="K30" i="24"/>
  <c r="K27" i="24"/>
  <c r="G27" i="24"/>
  <c r="I27" i="24"/>
  <c r="J27" i="24"/>
  <c r="L27" i="24"/>
  <c r="F27" i="24"/>
  <c r="A27" i="24" s="1"/>
  <c r="H27" i="24"/>
  <c r="K24" i="24"/>
  <c r="G24" i="24"/>
  <c r="I24" i="24"/>
  <c r="F24" i="24"/>
  <c r="A24" i="24" s="1"/>
  <c r="H24" i="24"/>
  <c r="J24" i="24"/>
  <c r="L24" i="24"/>
  <c r="J22" i="24"/>
  <c r="K22" i="24"/>
  <c r="F22" i="24"/>
  <c r="L22" i="24"/>
  <c r="G22" i="24"/>
  <c r="H22" i="24"/>
  <c r="I22" i="24"/>
  <c r="L21" i="24"/>
  <c r="J21" i="24"/>
  <c r="I21" i="24"/>
  <c r="F21" i="24"/>
  <c r="H21" i="24"/>
  <c r="G21" i="24"/>
  <c r="K21" i="24"/>
  <c r="A29" i="23"/>
  <c r="J16" i="24"/>
  <c r="K16" i="24"/>
  <c r="F16" i="24"/>
  <c r="A16" i="24" s="1"/>
  <c r="L16" i="24"/>
  <c r="H16" i="24"/>
  <c r="I16" i="24"/>
  <c r="G16" i="24"/>
  <c r="E2" i="35" l="1"/>
  <c r="C68" i="30" s="1"/>
  <c r="H68" i="30" s="1"/>
  <c r="E4" i="35"/>
  <c r="C70" i="30" s="1"/>
  <c r="H75" i="30" s="1"/>
  <c r="C93" i="24"/>
  <c r="B93" i="24"/>
  <c r="B38" i="24"/>
  <c r="E38" i="24" s="1"/>
  <c r="C38" i="24"/>
  <c r="C90" i="24"/>
  <c r="B90" i="24"/>
  <c r="B75" i="24"/>
  <c r="C75" i="24"/>
  <c r="B74" i="24"/>
  <c r="C74" i="24"/>
  <c r="C89" i="24"/>
  <c r="B89" i="24"/>
  <c r="C69" i="24"/>
  <c r="B69" i="24"/>
  <c r="C78" i="24"/>
  <c r="B78" i="24"/>
  <c r="B48" i="24"/>
  <c r="E48" i="24" s="1"/>
  <c r="C48" i="24"/>
  <c r="B64" i="24"/>
  <c r="C64" i="24"/>
  <c r="C50" i="24"/>
  <c r="B50" i="24"/>
  <c r="E2" i="23"/>
  <c r="K2" i="23" s="1"/>
  <c r="E93" i="23"/>
  <c r="E76" i="23"/>
  <c r="E94" i="23"/>
  <c r="E71" i="23"/>
  <c r="E72" i="23"/>
  <c r="E85" i="23"/>
  <c r="E81" i="23"/>
  <c r="E70" i="23"/>
  <c r="E52" i="23"/>
  <c r="E49" i="23"/>
  <c r="E45" i="23"/>
  <c r="E37" i="23"/>
  <c r="E90" i="23"/>
  <c r="E89" i="23"/>
  <c r="E77" i="23"/>
  <c r="E40" i="23"/>
  <c r="E68" i="23"/>
  <c r="E41" i="23"/>
  <c r="E67" i="23"/>
  <c r="E69" i="23"/>
  <c r="E82" i="23"/>
  <c r="E84" i="23"/>
  <c r="E73" i="23"/>
  <c r="E58" i="23"/>
  <c r="E43" i="23"/>
  <c r="E46" i="23"/>
  <c r="E56" i="23"/>
  <c r="E55" i="23"/>
  <c r="E39" i="23"/>
  <c r="E78" i="23"/>
  <c r="E75" i="23"/>
  <c r="E88" i="23"/>
  <c r="E91" i="23"/>
  <c r="E34" i="23"/>
  <c r="E47" i="23"/>
  <c r="E64" i="23"/>
  <c r="E59" i="23"/>
  <c r="E54" i="23"/>
  <c r="E74" i="23"/>
  <c r="E86" i="23"/>
  <c r="E80" i="23"/>
  <c r="E62" i="23"/>
  <c r="E60" i="23"/>
  <c r="E36" i="23"/>
  <c r="E61" i="23"/>
  <c r="E50" i="23"/>
  <c r="E96" i="23"/>
  <c r="E79" i="23"/>
  <c r="E57" i="23"/>
  <c r="E51" i="23"/>
  <c r="E87" i="23"/>
  <c r="E95" i="23"/>
  <c r="E53" i="23"/>
  <c r="E42" i="23"/>
  <c r="E33" i="23"/>
  <c r="E63" i="23"/>
  <c r="E97" i="23"/>
  <c r="E14" i="23"/>
  <c r="E15" i="23"/>
  <c r="E25" i="23"/>
  <c r="E12" i="23"/>
  <c r="E21" i="23"/>
  <c r="E24" i="23"/>
  <c r="E20" i="23"/>
  <c r="E13" i="23"/>
  <c r="E17" i="23"/>
  <c r="E16" i="23"/>
  <c r="E28" i="23"/>
  <c r="E32" i="23"/>
  <c r="E19" i="23"/>
  <c r="E11" i="23"/>
  <c r="E27" i="23"/>
  <c r="E18" i="23"/>
  <c r="E10" i="23"/>
  <c r="E31" i="23"/>
  <c r="E22" i="23"/>
  <c r="E26" i="23"/>
  <c r="C54" i="24"/>
  <c r="B54" i="24"/>
  <c r="B32" i="24"/>
  <c r="E32" i="24" s="1"/>
  <c r="C32" i="24"/>
  <c r="B85" i="24"/>
  <c r="C85" i="24"/>
  <c r="C70" i="24"/>
  <c r="B70" i="24"/>
  <c r="B95" i="24"/>
  <c r="C95" i="24"/>
  <c r="E4" i="24"/>
  <c r="L4" i="24" s="1"/>
  <c r="E9" i="23"/>
  <c r="L9" i="23" s="1"/>
  <c r="E7" i="23"/>
  <c r="K7" i="23" s="1"/>
  <c r="E6" i="23"/>
  <c r="I6" i="23" s="1"/>
  <c r="E5" i="23"/>
  <c r="H5" i="23" s="1"/>
  <c r="E4" i="23"/>
  <c r="H4" i="23" s="1"/>
  <c r="F7" i="24"/>
  <c r="A7" i="24" s="1"/>
  <c r="H7" i="24"/>
  <c r="E8" i="23"/>
  <c r="J8" i="23" s="1"/>
  <c r="I8" i="24"/>
  <c r="I6" i="24"/>
  <c r="J7" i="24"/>
  <c r="H43" i="30"/>
  <c r="G7" i="24"/>
  <c r="J8" i="24"/>
  <c r="H67" i="30"/>
  <c r="K7" i="24"/>
  <c r="I7" i="24"/>
  <c r="H37" i="30"/>
  <c r="H81" i="30"/>
  <c r="H50" i="30"/>
  <c r="H65" i="30"/>
  <c r="H30" i="30"/>
  <c r="H38" i="30"/>
  <c r="H69" i="30"/>
  <c r="H45" i="30"/>
  <c r="H63" i="30"/>
  <c r="H33" i="30"/>
  <c r="H62" i="30"/>
  <c r="E36" i="30"/>
  <c r="G36" i="30"/>
  <c r="F36" i="30"/>
  <c r="D36" i="30"/>
  <c r="E33" i="30"/>
  <c r="D33" i="30"/>
  <c r="G33" i="30"/>
  <c r="F33" i="30"/>
  <c r="E35" i="30"/>
  <c r="G35" i="30"/>
  <c r="F35" i="30"/>
  <c r="D35" i="30"/>
  <c r="K5" i="24"/>
  <c r="H5" i="24"/>
  <c r="I5" i="24"/>
  <c r="G5" i="24"/>
  <c r="L5" i="24"/>
  <c r="F5" i="24"/>
  <c r="A5" i="24" s="1"/>
  <c r="J5" i="24"/>
  <c r="F6" i="30"/>
  <c r="E6" i="30"/>
  <c r="D6" i="30"/>
  <c r="H77" i="30"/>
  <c r="G6" i="24"/>
  <c r="H34" i="30"/>
  <c r="E77" i="30"/>
  <c r="D77" i="30"/>
  <c r="F77" i="30"/>
  <c r="G77" i="30"/>
  <c r="E73" i="30"/>
  <c r="D73" i="30"/>
  <c r="G73" i="30"/>
  <c r="F73" i="30"/>
  <c r="J3" i="24"/>
  <c r="K3" i="24"/>
  <c r="I3" i="24"/>
  <c r="H3" i="24"/>
  <c r="G3" i="24"/>
  <c r="L3" i="24"/>
  <c r="F3" i="24"/>
  <c r="A3" i="24" s="1"/>
  <c r="E43" i="30"/>
  <c r="G43" i="30"/>
  <c r="F43" i="30"/>
  <c r="D43" i="30"/>
  <c r="E66" i="30"/>
  <c r="G66" i="30"/>
  <c r="D66" i="30"/>
  <c r="F66" i="30"/>
  <c r="E23" i="30"/>
  <c r="D23" i="30"/>
  <c r="F23" i="30"/>
  <c r="H29" i="30"/>
  <c r="F29" i="30"/>
  <c r="E29" i="30"/>
  <c r="D29" i="30"/>
  <c r="F14" i="30"/>
  <c r="E14" i="30"/>
  <c r="D14" i="30"/>
  <c r="E19" i="30"/>
  <c r="F19" i="30"/>
  <c r="D19" i="30"/>
  <c r="S2" i="35"/>
  <c r="S4" i="35"/>
  <c r="S3" i="35"/>
  <c r="H54" i="30"/>
  <c r="H6" i="24"/>
  <c r="G9" i="24"/>
  <c r="G8" i="24"/>
  <c r="E71" i="30"/>
  <c r="D71" i="30"/>
  <c r="F71" i="30"/>
  <c r="G71" i="30"/>
  <c r="E34" i="30"/>
  <c r="G34" i="30"/>
  <c r="D34" i="30"/>
  <c r="F34" i="30"/>
  <c r="E76" i="30"/>
  <c r="F76" i="30"/>
  <c r="G76" i="30"/>
  <c r="D76" i="30"/>
  <c r="E7" i="30"/>
  <c r="F7" i="30"/>
  <c r="D7" i="30"/>
  <c r="D51" i="30"/>
  <c r="F51" i="30"/>
  <c r="E51" i="30"/>
  <c r="H51" i="30"/>
  <c r="F12" i="30"/>
  <c r="E12" i="30"/>
  <c r="D12" i="30"/>
  <c r="H2" i="23"/>
  <c r="I2" i="23"/>
  <c r="F25" i="30"/>
  <c r="E25" i="30"/>
  <c r="D25" i="30"/>
  <c r="E42" i="30"/>
  <c r="G42" i="30"/>
  <c r="D42" i="30"/>
  <c r="F42" i="30"/>
  <c r="H80" i="30"/>
  <c r="H55" i="30"/>
  <c r="E74" i="30"/>
  <c r="G74" i="30"/>
  <c r="F74" i="30"/>
  <c r="D74" i="30"/>
  <c r="F15" i="30"/>
  <c r="E15" i="30"/>
  <c r="D15" i="30"/>
  <c r="H76" i="30"/>
  <c r="H66" i="30"/>
  <c r="H57" i="30"/>
  <c r="K6" i="24"/>
  <c r="H36" i="30"/>
  <c r="H9" i="24"/>
  <c r="E81" i="30"/>
  <c r="F81" i="30"/>
  <c r="G81" i="30"/>
  <c r="D81" i="30"/>
  <c r="E80" i="30"/>
  <c r="G80" i="30"/>
  <c r="F80" i="30"/>
  <c r="D80" i="30"/>
  <c r="E39" i="30"/>
  <c r="G39" i="30"/>
  <c r="D39" i="30"/>
  <c r="F39" i="30"/>
  <c r="D49" i="30"/>
  <c r="E49" i="30"/>
  <c r="F49" i="30"/>
  <c r="G49" i="30"/>
  <c r="F18" i="30"/>
  <c r="D18" i="30"/>
  <c r="E18" i="30"/>
  <c r="E59" i="30"/>
  <c r="F59" i="30"/>
  <c r="D59" i="30"/>
  <c r="H59" i="30"/>
  <c r="E58" i="30"/>
  <c r="H58" i="30"/>
  <c r="D58" i="30"/>
  <c r="F58" i="30"/>
  <c r="E32" i="30"/>
  <c r="D32" i="30"/>
  <c r="F32" i="30"/>
  <c r="H32" i="30"/>
  <c r="D17" i="30"/>
  <c r="F17" i="30"/>
  <c r="E17" i="30"/>
  <c r="D61" i="30"/>
  <c r="F61" i="30"/>
  <c r="E61" i="30"/>
  <c r="H61" i="30"/>
  <c r="E52" i="30"/>
  <c r="D52" i="30"/>
  <c r="F52" i="30"/>
  <c r="H52" i="30"/>
  <c r="E41" i="30"/>
  <c r="G41" i="30"/>
  <c r="D41" i="30"/>
  <c r="F41" i="30"/>
  <c r="H41" i="30"/>
  <c r="H56" i="30"/>
  <c r="E28" i="30"/>
  <c r="G28" i="30"/>
  <c r="H28" i="30"/>
  <c r="D28" i="30"/>
  <c r="F28" i="30"/>
  <c r="E63" i="30"/>
  <c r="F63" i="30"/>
  <c r="G63" i="30"/>
  <c r="D63" i="30"/>
  <c r="F53" i="30"/>
  <c r="E53" i="30"/>
  <c r="D53" i="30"/>
  <c r="H53" i="30"/>
  <c r="H78" i="30"/>
  <c r="F6" i="24"/>
  <c r="A6" i="24" s="1"/>
  <c r="H35" i="30"/>
  <c r="H42" i="30"/>
  <c r="L9" i="24"/>
  <c r="F27" i="30"/>
  <c r="H27" i="30"/>
  <c r="E40" i="30"/>
  <c r="F40" i="30"/>
  <c r="G40" i="30"/>
  <c r="D40" i="30"/>
  <c r="H40" i="30"/>
  <c r="F47" i="30"/>
  <c r="H47" i="30"/>
  <c r="E46" i="30"/>
  <c r="G46" i="30"/>
  <c r="F46" i="30"/>
  <c r="D46" i="30"/>
  <c r="H46" i="30"/>
  <c r="E68" i="30"/>
  <c r="D68" i="30"/>
  <c r="G68" i="30"/>
  <c r="F68" i="30"/>
  <c r="E70" i="30"/>
  <c r="F70" i="30"/>
  <c r="D70" i="30"/>
  <c r="G70" i="30"/>
  <c r="E72" i="30"/>
  <c r="G72" i="30"/>
  <c r="D72" i="30"/>
  <c r="F72" i="30"/>
  <c r="I3" i="23"/>
  <c r="H3" i="23"/>
  <c r="J3" i="23"/>
  <c r="F3" i="23"/>
  <c r="A3" i="23" s="1"/>
  <c r="L3" i="23"/>
  <c r="K3" i="23"/>
  <c r="G3" i="23"/>
  <c r="E31" i="30"/>
  <c r="D31" i="30"/>
  <c r="H31" i="30"/>
  <c r="F31" i="30"/>
  <c r="E9" i="30"/>
  <c r="D9" i="30"/>
  <c r="F9" i="30"/>
  <c r="F5" i="30"/>
  <c r="E5" i="30"/>
  <c r="D5" i="30"/>
  <c r="D11" i="30"/>
  <c r="E11" i="30"/>
  <c r="F11" i="30"/>
  <c r="D13" i="30"/>
  <c r="F13" i="30"/>
  <c r="E13" i="30"/>
  <c r="F10" i="30"/>
  <c r="E10" i="30"/>
  <c r="D10" i="30"/>
  <c r="F69" i="30"/>
  <c r="G69" i="30"/>
  <c r="E69" i="30"/>
  <c r="D69" i="30"/>
  <c r="H48" i="30"/>
  <c r="F8" i="24"/>
  <c r="A8" i="24" s="1"/>
  <c r="L8" i="24"/>
  <c r="K8" i="24"/>
  <c r="H70" i="30"/>
  <c r="F9" i="24"/>
  <c r="A9" i="24" s="1"/>
  <c r="E37" i="30"/>
  <c r="D37" i="30"/>
  <c r="G37" i="30"/>
  <c r="F37" i="30"/>
  <c r="D8" i="30"/>
  <c r="F8" i="30"/>
  <c r="E8" i="30"/>
  <c r="D3" i="30"/>
  <c r="E3" i="30"/>
  <c r="F3" i="30"/>
  <c r="F30" i="30"/>
  <c r="E30" i="30"/>
  <c r="D30" i="30"/>
  <c r="D2" i="30"/>
  <c r="F2" i="30"/>
  <c r="E2" i="30"/>
  <c r="E38" i="30"/>
  <c r="G38" i="30"/>
  <c r="F38" i="30"/>
  <c r="D38" i="30"/>
  <c r="J9" i="24"/>
  <c r="E45" i="30"/>
  <c r="G45" i="30"/>
  <c r="D45" i="30"/>
  <c r="F45" i="30"/>
  <c r="H71" i="30"/>
  <c r="J6" i="24"/>
  <c r="E79" i="30"/>
  <c r="F79" i="30"/>
  <c r="G79" i="30"/>
  <c r="D79" i="30"/>
  <c r="F56" i="30"/>
  <c r="E56" i="30"/>
  <c r="G56" i="30"/>
  <c r="D56" i="30"/>
  <c r="D4" i="30"/>
  <c r="F4" i="30"/>
  <c r="E4" i="30"/>
  <c r="E16" i="30"/>
  <c r="D16" i="30"/>
  <c r="F16" i="30"/>
  <c r="H72" i="30"/>
  <c r="H73" i="30"/>
  <c r="H64" i="30"/>
  <c r="H49" i="30"/>
  <c r="H39" i="30"/>
  <c r="K9" i="24"/>
  <c r="E44" i="30"/>
  <c r="G44" i="30"/>
  <c r="D44" i="30"/>
  <c r="F44" i="30"/>
  <c r="H44" i="30"/>
  <c r="E78" i="30"/>
  <c r="G78" i="30"/>
  <c r="F78" i="30"/>
  <c r="D78" i="30"/>
  <c r="F2" i="24"/>
  <c r="A2" i="24" s="1"/>
  <c r="K2" i="24"/>
  <c r="I2" i="24"/>
  <c r="G2" i="24"/>
  <c r="J2" i="24"/>
  <c r="L2" i="24"/>
  <c r="H2" i="24"/>
  <c r="E20" i="30"/>
  <c r="D20" i="30"/>
  <c r="F20" i="30"/>
  <c r="F22" i="30"/>
  <c r="E22" i="30"/>
  <c r="D22" i="30"/>
  <c r="F24" i="30"/>
  <c r="E24" i="30"/>
  <c r="D24" i="30"/>
  <c r="O4" i="35"/>
  <c r="O3" i="35"/>
  <c r="O2" i="35"/>
  <c r="E54" i="30"/>
  <c r="F54" i="30"/>
  <c r="D54" i="30"/>
  <c r="D60" i="30"/>
  <c r="E60" i="30"/>
  <c r="F60" i="30"/>
  <c r="H60" i="30"/>
  <c r="E21" i="30"/>
  <c r="D21" i="30"/>
  <c r="F21" i="30"/>
  <c r="C207" i="2"/>
  <c r="F206" i="2"/>
  <c r="R206" i="2" s="1"/>
  <c r="A21" i="24"/>
  <c r="A11" i="24"/>
  <c r="A23" i="24"/>
  <c r="A25" i="24"/>
  <c r="A22" i="24"/>
  <c r="D209" i="2"/>
  <c r="A31" i="24"/>
  <c r="A30" i="24"/>
  <c r="H74" i="30" l="1"/>
  <c r="H79" i="30"/>
  <c r="E78" i="24"/>
  <c r="F78" i="24" s="1"/>
  <c r="A78" i="24" s="1"/>
  <c r="K32" i="24"/>
  <c r="H32" i="24"/>
  <c r="L32" i="24"/>
  <c r="J32" i="24"/>
  <c r="G32" i="24"/>
  <c r="I32" i="24"/>
  <c r="F32" i="24"/>
  <c r="A32" i="24" s="1"/>
  <c r="I86" i="23"/>
  <c r="L86" i="23"/>
  <c r="K86" i="23"/>
  <c r="F86" i="23"/>
  <c r="A86" i="23" s="1"/>
  <c r="J86" i="23"/>
  <c r="G86" i="23"/>
  <c r="H86" i="23"/>
  <c r="L40" i="23"/>
  <c r="K40" i="23"/>
  <c r="F40" i="23"/>
  <c r="A40" i="23" s="1"/>
  <c r="J40" i="23"/>
  <c r="G40" i="23"/>
  <c r="I40" i="23"/>
  <c r="H40" i="23"/>
  <c r="F2" i="23"/>
  <c r="A2" i="23" s="1"/>
  <c r="E54" i="24"/>
  <c r="I11" i="23"/>
  <c r="K11" i="23"/>
  <c r="G11" i="23"/>
  <c r="L11" i="23"/>
  <c r="H11" i="23"/>
  <c r="F11" i="23"/>
  <c r="A11" i="23" s="1"/>
  <c r="J11" i="23"/>
  <c r="H24" i="23"/>
  <c r="K24" i="23"/>
  <c r="F24" i="23"/>
  <c r="A24" i="23" s="1"/>
  <c r="L24" i="23"/>
  <c r="I24" i="23"/>
  <c r="J24" i="23"/>
  <c r="G24" i="23"/>
  <c r="J33" i="23"/>
  <c r="L33" i="23"/>
  <c r="F33" i="23"/>
  <c r="A33" i="23" s="1"/>
  <c r="K33" i="23"/>
  <c r="G33" i="23"/>
  <c r="I33" i="23"/>
  <c r="H33" i="23"/>
  <c r="F96" i="23"/>
  <c r="A96" i="23" s="1"/>
  <c r="G96" i="23"/>
  <c r="J96" i="23"/>
  <c r="K96" i="23"/>
  <c r="L96" i="23"/>
  <c r="I96" i="23"/>
  <c r="H96" i="23"/>
  <c r="L74" i="23"/>
  <c r="G74" i="23"/>
  <c r="I74" i="23"/>
  <c r="K74" i="23"/>
  <c r="F74" i="23"/>
  <c r="A74" i="23" s="1"/>
  <c r="J74" i="23"/>
  <c r="H74" i="23"/>
  <c r="F75" i="23"/>
  <c r="A75" i="23" s="1"/>
  <c r="J75" i="23"/>
  <c r="L75" i="23"/>
  <c r="G75" i="23"/>
  <c r="K75" i="23"/>
  <c r="H75" i="23"/>
  <c r="I75" i="23"/>
  <c r="K73" i="23"/>
  <c r="L73" i="23"/>
  <c r="J73" i="23"/>
  <c r="H73" i="23"/>
  <c r="F73" i="23"/>
  <c r="A73" i="23" s="1"/>
  <c r="I73" i="23"/>
  <c r="G73" i="23"/>
  <c r="F77" i="23"/>
  <c r="A77" i="23" s="1"/>
  <c r="G77" i="23"/>
  <c r="I77" i="23"/>
  <c r="K77" i="23"/>
  <c r="H77" i="23"/>
  <c r="L77" i="23"/>
  <c r="J77" i="23"/>
  <c r="G81" i="23"/>
  <c r="H81" i="23"/>
  <c r="J81" i="23"/>
  <c r="L81" i="23"/>
  <c r="F81" i="23"/>
  <c r="A81" i="23" s="1"/>
  <c r="K81" i="23"/>
  <c r="I81" i="23"/>
  <c r="E50" i="24"/>
  <c r="E69" i="24"/>
  <c r="E90" i="24"/>
  <c r="G57" i="23"/>
  <c r="I57" i="23"/>
  <c r="L57" i="23"/>
  <c r="H57" i="23"/>
  <c r="K57" i="23"/>
  <c r="F57" i="23"/>
  <c r="A57" i="23" s="1"/>
  <c r="J57" i="23"/>
  <c r="J68" i="23"/>
  <c r="K68" i="23"/>
  <c r="L68" i="23"/>
  <c r="I68" i="23"/>
  <c r="F68" i="23"/>
  <c r="A68" i="23" s="1"/>
  <c r="H68" i="23"/>
  <c r="G68" i="23"/>
  <c r="G79" i="23"/>
  <c r="F79" i="23"/>
  <c r="A79" i="23" s="1"/>
  <c r="I79" i="23"/>
  <c r="J79" i="23"/>
  <c r="K79" i="23"/>
  <c r="H79" i="23"/>
  <c r="L79" i="23"/>
  <c r="G2" i="23"/>
  <c r="E95" i="24"/>
  <c r="J19" i="23"/>
  <c r="I19" i="23"/>
  <c r="L19" i="23"/>
  <c r="K19" i="23"/>
  <c r="G19" i="23"/>
  <c r="H19" i="23"/>
  <c r="F19" i="23"/>
  <c r="G21" i="23"/>
  <c r="K21" i="23"/>
  <c r="H21" i="23"/>
  <c r="L21" i="23"/>
  <c r="I21" i="23"/>
  <c r="J21" i="23"/>
  <c r="F21" i="23"/>
  <c r="L42" i="23"/>
  <c r="F42" i="23"/>
  <c r="A42" i="23" s="1"/>
  <c r="G42" i="23"/>
  <c r="K42" i="23"/>
  <c r="J42" i="23"/>
  <c r="I42" i="23"/>
  <c r="H42" i="23"/>
  <c r="G50" i="23"/>
  <c r="J50" i="23"/>
  <c r="I50" i="23"/>
  <c r="K50" i="23"/>
  <c r="H50" i="23"/>
  <c r="F50" i="23"/>
  <c r="A50" i="23" s="1"/>
  <c r="L50" i="23"/>
  <c r="I54" i="23"/>
  <c r="H54" i="23"/>
  <c r="K54" i="23"/>
  <c r="F54" i="23"/>
  <c r="A54" i="23" s="1"/>
  <c r="L54" i="23"/>
  <c r="G54" i="23"/>
  <c r="J54" i="23"/>
  <c r="H78" i="23"/>
  <c r="I78" i="23"/>
  <c r="G78" i="23"/>
  <c r="K78" i="23"/>
  <c r="L78" i="23"/>
  <c r="J78" i="23"/>
  <c r="F78" i="23"/>
  <c r="A78" i="23" s="1"/>
  <c r="H84" i="23"/>
  <c r="I84" i="23"/>
  <c r="L84" i="23"/>
  <c r="F84" i="23"/>
  <c r="A84" i="23" s="1"/>
  <c r="K84" i="23"/>
  <c r="G84" i="23"/>
  <c r="J84" i="23"/>
  <c r="I89" i="23"/>
  <c r="L89" i="23"/>
  <c r="J89" i="23"/>
  <c r="F89" i="23"/>
  <c r="A89" i="23" s="1"/>
  <c r="K89" i="23"/>
  <c r="H89" i="23"/>
  <c r="G89" i="23"/>
  <c r="J85" i="23"/>
  <c r="L85" i="23"/>
  <c r="H85" i="23"/>
  <c r="F85" i="23"/>
  <c r="A85" i="23" s="1"/>
  <c r="I85" i="23"/>
  <c r="K85" i="23"/>
  <c r="G85" i="23"/>
  <c r="K91" i="23"/>
  <c r="H91" i="23"/>
  <c r="I91" i="23"/>
  <c r="F91" i="23"/>
  <c r="A91" i="23" s="1"/>
  <c r="G91" i="23"/>
  <c r="J91" i="23"/>
  <c r="L91" i="23"/>
  <c r="I27" i="23"/>
  <c r="F27" i="23"/>
  <c r="A27" i="23" s="1"/>
  <c r="L27" i="23"/>
  <c r="K27" i="23"/>
  <c r="H27" i="23"/>
  <c r="G27" i="23"/>
  <c r="J27" i="23"/>
  <c r="I63" i="23"/>
  <c r="L63" i="23"/>
  <c r="G63" i="23"/>
  <c r="H63" i="23"/>
  <c r="F63" i="23"/>
  <c r="A63" i="23" s="1"/>
  <c r="J63" i="23"/>
  <c r="K63" i="23"/>
  <c r="F58" i="23"/>
  <c r="A58" i="23" s="1"/>
  <c r="L58" i="23"/>
  <c r="K58" i="23"/>
  <c r="G58" i="23"/>
  <c r="H58" i="23"/>
  <c r="I58" i="23"/>
  <c r="J58" i="23"/>
  <c r="L2" i="23"/>
  <c r="E70" i="24"/>
  <c r="J26" i="23"/>
  <c r="G26" i="23"/>
  <c r="I26" i="23"/>
  <c r="L26" i="23"/>
  <c r="F26" i="23"/>
  <c r="A26" i="23" s="1"/>
  <c r="K26" i="23"/>
  <c r="H26" i="23"/>
  <c r="K32" i="23"/>
  <c r="J32" i="23"/>
  <c r="L32" i="23"/>
  <c r="H32" i="23"/>
  <c r="F32" i="23"/>
  <c r="A32" i="23" s="1"/>
  <c r="G32" i="23"/>
  <c r="I32" i="23"/>
  <c r="H12" i="23"/>
  <c r="F12" i="23"/>
  <c r="A12" i="23" s="1"/>
  <c r="K12" i="23"/>
  <c r="G12" i="23"/>
  <c r="I12" i="23"/>
  <c r="L12" i="23"/>
  <c r="J12" i="23"/>
  <c r="J53" i="23"/>
  <c r="F53" i="23"/>
  <c r="A53" i="23" s="1"/>
  <c r="L53" i="23"/>
  <c r="K53" i="23"/>
  <c r="G53" i="23"/>
  <c r="I53" i="23"/>
  <c r="H53" i="23"/>
  <c r="F61" i="23"/>
  <c r="A61" i="23" s="1"/>
  <c r="L61" i="23"/>
  <c r="G61" i="23"/>
  <c r="K61" i="23"/>
  <c r="J61" i="23"/>
  <c r="H61" i="23"/>
  <c r="I61" i="23"/>
  <c r="F59" i="23"/>
  <c r="A59" i="23" s="1"/>
  <c r="J59" i="23"/>
  <c r="L59" i="23"/>
  <c r="K59" i="23"/>
  <c r="H59" i="23"/>
  <c r="I59" i="23"/>
  <c r="G59" i="23"/>
  <c r="F39" i="23"/>
  <c r="A39" i="23" s="1"/>
  <c r="H39" i="23"/>
  <c r="K39" i="23"/>
  <c r="I39" i="23"/>
  <c r="L39" i="23"/>
  <c r="G39" i="23"/>
  <c r="J39" i="23"/>
  <c r="F82" i="23"/>
  <c r="A82" i="23" s="1"/>
  <c r="K82" i="23"/>
  <c r="H82" i="23"/>
  <c r="J82" i="23"/>
  <c r="G82" i="23"/>
  <c r="L82" i="23"/>
  <c r="I82" i="23"/>
  <c r="I90" i="23"/>
  <c r="G90" i="23"/>
  <c r="J90" i="23"/>
  <c r="K90" i="23"/>
  <c r="F90" i="23"/>
  <c r="A90" i="23" s="1"/>
  <c r="H90" i="23"/>
  <c r="L90" i="23"/>
  <c r="K72" i="23"/>
  <c r="J72" i="23"/>
  <c r="H72" i="23"/>
  <c r="F72" i="23"/>
  <c r="A72" i="23" s="1"/>
  <c r="I72" i="23"/>
  <c r="G72" i="23"/>
  <c r="L72" i="23"/>
  <c r="E89" i="24"/>
  <c r="J13" i="23"/>
  <c r="I13" i="23"/>
  <c r="H13" i="23"/>
  <c r="L13" i="23"/>
  <c r="G13" i="23"/>
  <c r="F13" i="23"/>
  <c r="A13" i="23" s="1"/>
  <c r="K13" i="23"/>
  <c r="F93" i="23"/>
  <c r="A93" i="23" s="1"/>
  <c r="H93" i="23"/>
  <c r="K93" i="23"/>
  <c r="L93" i="23"/>
  <c r="G93" i="23"/>
  <c r="I93" i="23"/>
  <c r="J93" i="23"/>
  <c r="L20" i="23"/>
  <c r="I20" i="23"/>
  <c r="G20" i="23"/>
  <c r="K20" i="23"/>
  <c r="J20" i="23"/>
  <c r="H20" i="23"/>
  <c r="F20" i="23"/>
  <c r="A20" i="23" s="1"/>
  <c r="J88" i="23"/>
  <c r="F88" i="23"/>
  <c r="A88" i="23" s="1"/>
  <c r="K88" i="23"/>
  <c r="G88" i="23"/>
  <c r="H88" i="23"/>
  <c r="L88" i="23"/>
  <c r="I88" i="23"/>
  <c r="J2" i="23"/>
  <c r="F22" i="23"/>
  <c r="A22" i="23" s="1"/>
  <c r="H22" i="23"/>
  <c r="L22" i="23"/>
  <c r="K22" i="23"/>
  <c r="G22" i="23"/>
  <c r="J22" i="23"/>
  <c r="I22" i="23"/>
  <c r="L28" i="23"/>
  <c r="I28" i="23"/>
  <c r="F28" i="23"/>
  <c r="A28" i="23" s="1"/>
  <c r="J28" i="23"/>
  <c r="H28" i="23"/>
  <c r="G28" i="23"/>
  <c r="K28" i="23"/>
  <c r="G25" i="23"/>
  <c r="L25" i="23"/>
  <c r="I25" i="23"/>
  <c r="K25" i="23"/>
  <c r="J25" i="23"/>
  <c r="H25" i="23"/>
  <c r="F25" i="23"/>
  <c r="A25" i="23" s="1"/>
  <c r="H95" i="23"/>
  <c r="J95" i="23"/>
  <c r="G95" i="23"/>
  <c r="L95" i="23"/>
  <c r="I95" i="23"/>
  <c r="F95" i="23"/>
  <c r="A95" i="23" s="1"/>
  <c r="K95" i="23"/>
  <c r="H36" i="23"/>
  <c r="L36" i="23"/>
  <c r="K36" i="23"/>
  <c r="F36" i="23"/>
  <c r="A36" i="23" s="1"/>
  <c r="J36" i="23"/>
  <c r="G36" i="23"/>
  <c r="I36" i="23"/>
  <c r="L64" i="23"/>
  <c r="H64" i="23"/>
  <c r="K64" i="23"/>
  <c r="J64" i="23"/>
  <c r="I64" i="23"/>
  <c r="F64" i="23"/>
  <c r="G64" i="23"/>
  <c r="J55" i="23"/>
  <c r="G55" i="23"/>
  <c r="K55" i="23"/>
  <c r="H55" i="23"/>
  <c r="F55" i="23"/>
  <c r="A55" i="23" s="1"/>
  <c r="L55" i="23"/>
  <c r="I55" i="23"/>
  <c r="I69" i="23"/>
  <c r="J69" i="23"/>
  <c r="L69" i="23"/>
  <c r="H69" i="23"/>
  <c r="F69" i="23"/>
  <c r="A69" i="23" s="1"/>
  <c r="K69" i="23"/>
  <c r="G69" i="23"/>
  <c r="H37" i="23"/>
  <c r="G37" i="23"/>
  <c r="F37" i="23"/>
  <c r="I37" i="23"/>
  <c r="J37" i="23"/>
  <c r="L37" i="23"/>
  <c r="K37" i="23"/>
  <c r="F71" i="23"/>
  <c r="A71" i="23" s="1"/>
  <c r="J71" i="23"/>
  <c r="L71" i="23"/>
  <c r="K71" i="23"/>
  <c r="G71" i="23"/>
  <c r="H71" i="23"/>
  <c r="I71" i="23"/>
  <c r="E64" i="24"/>
  <c r="F38" i="24"/>
  <c r="A38" i="24" s="1"/>
  <c r="I38" i="24"/>
  <c r="L38" i="24"/>
  <c r="H38" i="24"/>
  <c r="G38" i="24"/>
  <c r="J38" i="24"/>
  <c r="K38" i="24"/>
  <c r="J97" i="23"/>
  <c r="I97" i="23"/>
  <c r="K97" i="23"/>
  <c r="H97" i="23"/>
  <c r="L97" i="23"/>
  <c r="G97" i="23"/>
  <c r="F97" i="23"/>
  <c r="A97" i="23" s="1"/>
  <c r="I43" i="23"/>
  <c r="J43" i="23"/>
  <c r="L43" i="23"/>
  <c r="F43" i="23"/>
  <c r="G43" i="23"/>
  <c r="H43" i="23"/>
  <c r="K43" i="23"/>
  <c r="E75" i="24"/>
  <c r="J31" i="23"/>
  <c r="H31" i="23"/>
  <c r="L31" i="23"/>
  <c r="G31" i="23"/>
  <c r="I31" i="23"/>
  <c r="K31" i="23"/>
  <c r="F31" i="23"/>
  <c r="A31" i="23" s="1"/>
  <c r="G16" i="23"/>
  <c r="J16" i="23"/>
  <c r="I16" i="23"/>
  <c r="F16" i="23"/>
  <c r="A16" i="23" s="1"/>
  <c r="K16" i="23"/>
  <c r="L16" i="23"/>
  <c r="H16" i="23"/>
  <c r="L15" i="23"/>
  <c r="H15" i="23"/>
  <c r="F15" i="23"/>
  <c r="A15" i="23" s="1"/>
  <c r="G15" i="23"/>
  <c r="I15" i="23"/>
  <c r="K15" i="23"/>
  <c r="J15" i="23"/>
  <c r="L87" i="23"/>
  <c r="K87" i="23"/>
  <c r="J87" i="23"/>
  <c r="I87" i="23"/>
  <c r="G87" i="23"/>
  <c r="H87" i="23"/>
  <c r="F87" i="23"/>
  <c r="A87" i="23" s="1"/>
  <c r="J60" i="23"/>
  <c r="H60" i="23"/>
  <c r="L60" i="23"/>
  <c r="I60" i="23"/>
  <c r="F60" i="23"/>
  <c r="A60" i="23" s="1"/>
  <c r="K60" i="23"/>
  <c r="G60" i="23"/>
  <c r="H47" i="23"/>
  <c r="G47" i="23"/>
  <c r="I47" i="23"/>
  <c r="J47" i="23"/>
  <c r="F47" i="23"/>
  <c r="A47" i="23" s="1"/>
  <c r="K47" i="23"/>
  <c r="L47" i="23"/>
  <c r="L56" i="23"/>
  <c r="J56" i="23"/>
  <c r="F56" i="23"/>
  <c r="A56" i="23" s="1"/>
  <c r="K56" i="23"/>
  <c r="I56" i="23"/>
  <c r="G56" i="23"/>
  <c r="H56" i="23"/>
  <c r="K67" i="23"/>
  <c r="J67" i="23"/>
  <c r="H67" i="23"/>
  <c r="F67" i="23"/>
  <c r="A67" i="23" s="1"/>
  <c r="I67" i="23"/>
  <c r="L67" i="23"/>
  <c r="G67" i="23"/>
  <c r="G45" i="23"/>
  <c r="L45" i="23"/>
  <c r="J45" i="23"/>
  <c r="I45" i="23"/>
  <c r="K45" i="23"/>
  <c r="F45" i="23"/>
  <c r="A45" i="23" s="1"/>
  <c r="H45" i="23"/>
  <c r="L94" i="23"/>
  <c r="J94" i="23"/>
  <c r="I94" i="23"/>
  <c r="F94" i="23"/>
  <c r="A94" i="23" s="1"/>
  <c r="H94" i="23"/>
  <c r="G94" i="23"/>
  <c r="K94" i="23"/>
  <c r="E93" i="24"/>
  <c r="K18" i="23"/>
  <c r="G18" i="23"/>
  <c r="F18" i="23"/>
  <c r="A18" i="23" s="1"/>
  <c r="J18" i="23"/>
  <c r="I18" i="23"/>
  <c r="L18" i="23"/>
  <c r="H18" i="23"/>
  <c r="G80" i="23"/>
  <c r="I80" i="23"/>
  <c r="F80" i="23"/>
  <c r="A80" i="23" s="1"/>
  <c r="H80" i="23"/>
  <c r="L80" i="23"/>
  <c r="J80" i="23"/>
  <c r="K80" i="23"/>
  <c r="F52" i="23"/>
  <c r="A52" i="23" s="1"/>
  <c r="G52" i="23"/>
  <c r="L52" i="23"/>
  <c r="H52" i="23"/>
  <c r="I52" i="23"/>
  <c r="J52" i="23"/>
  <c r="K52" i="23"/>
  <c r="H70" i="23"/>
  <c r="I70" i="23"/>
  <c r="F70" i="23"/>
  <c r="A70" i="23" s="1"/>
  <c r="J70" i="23"/>
  <c r="K70" i="23"/>
  <c r="G70" i="23"/>
  <c r="L70" i="23"/>
  <c r="E85" i="24"/>
  <c r="L10" i="23"/>
  <c r="H10" i="23"/>
  <c r="G10" i="23"/>
  <c r="J10" i="23"/>
  <c r="I10" i="23"/>
  <c r="F10" i="23"/>
  <c r="A10" i="23" s="1"/>
  <c r="K10" i="23"/>
  <c r="J17" i="23"/>
  <c r="K17" i="23"/>
  <c r="G17" i="23"/>
  <c r="I17" i="23"/>
  <c r="L17" i="23"/>
  <c r="F17" i="23"/>
  <c r="A17" i="23" s="1"/>
  <c r="H17" i="23"/>
  <c r="I14" i="23"/>
  <c r="F14" i="23"/>
  <c r="A14" i="23" s="1"/>
  <c r="H14" i="23"/>
  <c r="G14" i="23"/>
  <c r="J14" i="23"/>
  <c r="K14" i="23"/>
  <c r="L14" i="23"/>
  <c r="J51" i="23"/>
  <c r="F51" i="23"/>
  <c r="I51" i="23"/>
  <c r="H51" i="23"/>
  <c r="K51" i="23"/>
  <c r="G51" i="23"/>
  <c r="L51" i="23"/>
  <c r="F62" i="23"/>
  <c r="A62" i="23" s="1"/>
  <c r="G62" i="23"/>
  <c r="L62" i="23"/>
  <c r="J62" i="23"/>
  <c r="I62" i="23"/>
  <c r="H62" i="23"/>
  <c r="K62" i="23"/>
  <c r="G34" i="23"/>
  <c r="L34" i="23"/>
  <c r="J34" i="23"/>
  <c r="H34" i="23"/>
  <c r="F34" i="23"/>
  <c r="A34" i="23" s="1"/>
  <c r="K34" i="23"/>
  <c r="I34" i="23"/>
  <c r="J46" i="23"/>
  <c r="H46" i="23"/>
  <c r="K46" i="23"/>
  <c r="G46" i="23"/>
  <c r="L46" i="23"/>
  <c r="I46" i="23"/>
  <c r="F46" i="23"/>
  <c r="A46" i="23" s="1"/>
  <c r="F41" i="23"/>
  <c r="A41" i="23" s="1"/>
  <c r="K41" i="23"/>
  <c r="L41" i="23"/>
  <c r="H41" i="23"/>
  <c r="I41" i="23"/>
  <c r="J41" i="23"/>
  <c r="G41" i="23"/>
  <c r="L49" i="23"/>
  <c r="K49" i="23"/>
  <c r="H49" i="23"/>
  <c r="G49" i="23"/>
  <c r="F49" i="23"/>
  <c r="A49" i="23" s="1"/>
  <c r="I49" i="23"/>
  <c r="J49" i="23"/>
  <c r="G76" i="23"/>
  <c r="H76" i="23"/>
  <c r="I76" i="23"/>
  <c r="K76" i="23"/>
  <c r="J76" i="23"/>
  <c r="F76" i="23"/>
  <c r="A76" i="23" s="1"/>
  <c r="L76" i="23"/>
  <c r="K48" i="24"/>
  <c r="F48" i="24"/>
  <c r="A48" i="24" s="1"/>
  <c r="G48" i="24"/>
  <c r="H48" i="24"/>
  <c r="I48" i="24"/>
  <c r="L48" i="24"/>
  <c r="J48" i="24"/>
  <c r="E74" i="24"/>
  <c r="G4" i="24"/>
  <c r="F4" i="24"/>
  <c r="A4" i="24" s="1"/>
  <c r="H4" i="24"/>
  <c r="J4" i="24"/>
  <c r="I4" i="24"/>
  <c r="K4" i="24"/>
  <c r="H7" i="23"/>
  <c r="J7" i="23"/>
  <c r="F7" i="23"/>
  <c r="A7" i="23" s="1"/>
  <c r="G7" i="23"/>
  <c r="H6" i="23"/>
  <c r="J4" i="23"/>
  <c r="L4" i="23"/>
  <c r="I4" i="23"/>
  <c r="G4" i="23"/>
  <c r="F4" i="23"/>
  <c r="I8" i="23"/>
  <c r="K6" i="23"/>
  <c r="L6" i="23"/>
  <c r="G6" i="23"/>
  <c r="J6" i="23"/>
  <c r="F6" i="23"/>
  <c r="H8" i="23"/>
  <c r="L8" i="23"/>
  <c r="I7" i="23"/>
  <c r="K4" i="23"/>
  <c r="L7" i="23"/>
  <c r="K8" i="23"/>
  <c r="G8" i="23"/>
  <c r="F8" i="23"/>
  <c r="K9" i="23"/>
  <c r="H9" i="23"/>
  <c r="G9" i="23"/>
  <c r="I9" i="23"/>
  <c r="F9" i="23"/>
  <c r="J9" i="23"/>
  <c r="J5" i="23"/>
  <c r="I5" i="23"/>
  <c r="F5" i="23"/>
  <c r="K5" i="23"/>
  <c r="L5" i="23"/>
  <c r="G5" i="23"/>
  <c r="C208" i="2"/>
  <c r="F207" i="2"/>
  <c r="R207" i="2" s="1"/>
  <c r="D210" i="2"/>
  <c r="J78" i="24" l="1"/>
  <c r="L78" i="24"/>
  <c r="K78" i="24"/>
  <c r="I78" i="24"/>
  <c r="G78" i="24"/>
  <c r="H78" i="24"/>
  <c r="A51" i="23"/>
  <c r="F74" i="24"/>
  <c r="A74" i="24" s="1"/>
  <c r="I74" i="24"/>
  <c r="H74" i="24"/>
  <c r="J74" i="24"/>
  <c r="G74" i="24"/>
  <c r="K74" i="24"/>
  <c r="L74" i="24"/>
  <c r="H95" i="24"/>
  <c r="G95" i="24"/>
  <c r="K95" i="24"/>
  <c r="F95" i="24"/>
  <c r="A95" i="24" s="1"/>
  <c r="L95" i="24"/>
  <c r="I95" i="24"/>
  <c r="J95" i="24"/>
  <c r="K69" i="24"/>
  <c r="H69" i="24"/>
  <c r="F69" i="24"/>
  <c r="A69" i="24" s="1"/>
  <c r="L69" i="24"/>
  <c r="G69" i="24"/>
  <c r="J69" i="24"/>
  <c r="I69" i="24"/>
  <c r="A19" i="23"/>
  <c r="I50" i="24"/>
  <c r="G50" i="24"/>
  <c r="J50" i="24"/>
  <c r="F50" i="24"/>
  <c r="A50" i="24" s="1"/>
  <c r="H50" i="24"/>
  <c r="L50" i="24"/>
  <c r="K50" i="24"/>
  <c r="L54" i="24"/>
  <c r="K54" i="24"/>
  <c r="I54" i="24"/>
  <c r="F54" i="24"/>
  <c r="A54" i="24" s="1"/>
  <c r="H54" i="24"/>
  <c r="J54" i="24"/>
  <c r="G54" i="24"/>
  <c r="G75" i="24"/>
  <c r="J75" i="24"/>
  <c r="L75" i="24"/>
  <c r="K75" i="24"/>
  <c r="I75" i="24"/>
  <c r="F75" i="24"/>
  <c r="H75" i="24"/>
  <c r="A21" i="23"/>
  <c r="G64" i="24"/>
  <c r="L64" i="24"/>
  <c r="H64" i="24"/>
  <c r="K64" i="24"/>
  <c r="I64" i="24"/>
  <c r="J64" i="24"/>
  <c r="F64" i="24"/>
  <c r="A64" i="24" s="1"/>
  <c r="J93" i="24"/>
  <c r="I93" i="24"/>
  <c r="K93" i="24"/>
  <c r="G93" i="24"/>
  <c r="F93" i="24"/>
  <c r="H93" i="24"/>
  <c r="L93" i="24"/>
  <c r="F70" i="24"/>
  <c r="A70" i="24" s="1"/>
  <c r="K70" i="24"/>
  <c r="I70" i="24"/>
  <c r="H70" i="24"/>
  <c r="L70" i="24"/>
  <c r="G70" i="24"/>
  <c r="J70" i="24"/>
  <c r="G90" i="24"/>
  <c r="H90" i="24"/>
  <c r="K90" i="24"/>
  <c r="J90" i="24"/>
  <c r="L90" i="24"/>
  <c r="F90" i="24"/>
  <c r="A90" i="24" s="1"/>
  <c r="I90" i="24"/>
  <c r="A37" i="23"/>
  <c r="G89" i="24"/>
  <c r="F89" i="24"/>
  <c r="A89" i="24" s="1"/>
  <c r="J89" i="24"/>
  <c r="H89" i="24"/>
  <c r="K89" i="24"/>
  <c r="I89" i="24"/>
  <c r="L89" i="24"/>
  <c r="J85" i="24"/>
  <c r="I85" i="24"/>
  <c r="G85" i="24"/>
  <c r="L85" i="24"/>
  <c r="K85" i="24"/>
  <c r="F85" i="24"/>
  <c r="A85" i="24" s="1"/>
  <c r="H85" i="24"/>
  <c r="A43" i="23"/>
  <c r="A64" i="23"/>
  <c r="A9" i="23"/>
  <c r="A8" i="23"/>
  <c r="A6" i="23"/>
  <c r="A5" i="23"/>
  <c r="A4" i="23"/>
  <c r="C209" i="2"/>
  <c r="F208" i="2"/>
  <c r="R208" i="2" s="1"/>
  <c r="D211" i="2"/>
  <c r="A93" i="24" l="1"/>
  <c r="A75" i="24"/>
  <c r="C204" i="38"/>
  <c r="D204" i="38" s="1"/>
  <c r="C220" i="26"/>
  <c r="B221" i="26" s="1"/>
  <c r="E220" i="26"/>
  <c r="E208" i="38"/>
  <c r="C216" i="38"/>
  <c r="D216" i="38" s="1"/>
  <c r="C208" i="38"/>
  <c r="B209" i="38" s="1"/>
  <c r="E220" i="38"/>
  <c r="H90" i="21"/>
  <c r="E216" i="38"/>
  <c r="H98" i="21"/>
  <c r="G100" i="21" s="1"/>
  <c r="E216" i="26"/>
  <c r="E204" i="38"/>
  <c r="C212" i="26"/>
  <c r="B213" i="26" s="1"/>
  <c r="C204" i="26"/>
  <c r="B206" i="26" s="1"/>
  <c r="H102" i="21"/>
  <c r="G102" i="21" s="1"/>
  <c r="J90" i="21"/>
  <c r="J102" i="21"/>
  <c r="H94" i="21"/>
  <c r="I96" i="21" s="1"/>
  <c r="J98" i="21"/>
  <c r="J106" i="21"/>
  <c r="C220" i="38"/>
  <c r="D221" i="38" s="1"/>
  <c r="E212" i="38"/>
  <c r="E204" i="26"/>
  <c r="J94" i="21"/>
  <c r="E212" i="26"/>
  <c r="C212" i="38"/>
  <c r="D212" i="38" s="1"/>
  <c r="C216" i="26"/>
  <c r="D217" i="26" s="1"/>
  <c r="E208" i="26"/>
  <c r="C208" i="26"/>
  <c r="H106" i="21"/>
  <c r="C210" i="2"/>
  <c r="F209" i="2"/>
  <c r="R209" i="2" s="1"/>
  <c r="D212" i="2"/>
  <c r="E225" i="38" l="1"/>
  <c r="H119" i="21"/>
  <c r="H115" i="21"/>
  <c r="E233" i="38"/>
  <c r="C225" i="26"/>
  <c r="E229" i="26"/>
  <c r="H111" i="21"/>
  <c r="J115" i="21"/>
  <c r="C225" i="38"/>
  <c r="E229" i="38"/>
  <c r="C233" i="26"/>
  <c r="E233" i="26"/>
  <c r="C229" i="26"/>
  <c r="C233" i="38"/>
  <c r="E225" i="26"/>
  <c r="J119" i="21"/>
  <c r="J111" i="21"/>
  <c r="C229" i="38"/>
  <c r="D205" i="38"/>
  <c r="D206" i="38"/>
  <c r="B205" i="38"/>
  <c r="B204" i="38"/>
  <c r="B206" i="38"/>
  <c r="D205" i="26"/>
  <c r="G104" i="21"/>
  <c r="D204" i="26"/>
  <c r="B205" i="26"/>
  <c r="B204" i="26"/>
  <c r="D206" i="26"/>
  <c r="D220" i="26"/>
  <c r="B217" i="26"/>
  <c r="I100" i="21"/>
  <c r="B222" i="26"/>
  <c r="D214" i="26"/>
  <c r="D213" i="26"/>
  <c r="D212" i="26"/>
  <c r="B214" i="26"/>
  <c r="D221" i="26"/>
  <c r="B212" i="26"/>
  <c r="B218" i="26"/>
  <c r="D222" i="26"/>
  <c r="B220" i="26"/>
  <c r="D218" i="26"/>
  <c r="B216" i="38"/>
  <c r="D222" i="38"/>
  <c r="B222" i="38"/>
  <c r="B220" i="38"/>
  <c r="D220" i="38"/>
  <c r="B221" i="38"/>
  <c r="I104" i="21"/>
  <c r="D213" i="38"/>
  <c r="G98" i="21"/>
  <c r="I99" i="21"/>
  <c r="G99" i="21"/>
  <c r="B213" i="38"/>
  <c r="I108" i="21"/>
  <c r="I107" i="21"/>
  <c r="I106" i="21"/>
  <c r="G106" i="21"/>
  <c r="G108" i="21"/>
  <c r="G107" i="21"/>
  <c r="D209" i="38"/>
  <c r="B216" i="26"/>
  <c r="B212" i="38"/>
  <c r="B218" i="38"/>
  <c r="I98" i="21"/>
  <c r="B208" i="26"/>
  <c r="D209" i="26"/>
  <c r="B209" i="26"/>
  <c r="B210" i="26"/>
  <c r="D208" i="26"/>
  <c r="D210" i="26"/>
  <c r="G103" i="21"/>
  <c r="I103" i="21"/>
  <c r="I102" i="21"/>
  <c r="D218" i="38"/>
  <c r="B210" i="38"/>
  <c r="D216" i="26"/>
  <c r="B217" i="38"/>
  <c r="G91" i="21"/>
  <c r="G90" i="21"/>
  <c r="I90" i="21"/>
  <c r="G92" i="21"/>
  <c r="I91" i="21"/>
  <c r="I92" i="21"/>
  <c r="B208" i="38"/>
  <c r="D214" i="38"/>
  <c r="D208" i="38"/>
  <c r="D210" i="38"/>
  <c r="I94" i="21"/>
  <c r="G96" i="21"/>
  <c r="G94" i="21"/>
  <c r="I95" i="21"/>
  <c r="B214" i="38"/>
  <c r="G95" i="21"/>
  <c r="D217" i="38"/>
  <c r="C211" i="2"/>
  <c r="F210" i="2"/>
  <c r="R210" i="2" s="1"/>
  <c r="D213" i="2"/>
  <c r="G112" i="21" l="1"/>
  <c r="G113" i="21"/>
  <c r="G111" i="21"/>
  <c r="I111" i="21"/>
  <c r="I112" i="21"/>
  <c r="I113" i="21"/>
  <c r="B234" i="38"/>
  <c r="B235" i="38"/>
  <c r="D235" i="38"/>
  <c r="B233" i="38"/>
  <c r="D234" i="38"/>
  <c r="D233" i="38"/>
  <c r="B229" i="26"/>
  <c r="D231" i="26"/>
  <c r="D229" i="26"/>
  <c r="B230" i="26"/>
  <c r="B231" i="26"/>
  <c r="D230" i="26"/>
  <c r="B226" i="26"/>
  <c r="D225" i="26"/>
  <c r="B227" i="26"/>
  <c r="D226" i="26"/>
  <c r="D227" i="26"/>
  <c r="B225" i="26"/>
  <c r="B234" i="26"/>
  <c r="D235" i="26"/>
  <c r="B235" i="26"/>
  <c r="D233" i="26"/>
  <c r="D234" i="26"/>
  <c r="B233" i="26"/>
  <c r="I117" i="21"/>
  <c r="I115" i="21"/>
  <c r="G115" i="21"/>
  <c r="I116" i="21"/>
  <c r="G117" i="21"/>
  <c r="G116" i="21"/>
  <c r="B231" i="38"/>
  <c r="B229" i="38"/>
  <c r="D229" i="38"/>
  <c r="D231" i="38"/>
  <c r="B230" i="38"/>
  <c r="D230" i="38"/>
  <c r="I120" i="21"/>
  <c r="I119" i="21"/>
  <c r="G121" i="21"/>
  <c r="I121" i="21"/>
  <c r="G119" i="21"/>
  <c r="G120" i="21"/>
  <c r="B226" i="38"/>
  <c r="D227" i="38"/>
  <c r="B225" i="38"/>
  <c r="D226" i="38"/>
  <c r="B227" i="38"/>
  <c r="D225" i="38"/>
  <c r="C212" i="2"/>
  <c r="F211" i="2"/>
  <c r="R211" i="2" s="1"/>
  <c r="D214" i="2"/>
  <c r="C213" i="2" l="1"/>
  <c r="F212" i="2"/>
  <c r="R212" i="2" s="1"/>
  <c r="D215" i="2"/>
  <c r="C214" i="2" l="1"/>
  <c r="F213" i="2"/>
  <c r="R213" i="2" s="1"/>
  <c r="D216" i="2"/>
  <c r="C215" i="2" l="1"/>
  <c r="F214" i="2"/>
  <c r="R214" i="2" s="1"/>
  <c r="D217" i="2"/>
  <c r="C216" i="2" l="1"/>
  <c r="F215" i="2"/>
  <c r="R215" i="2" s="1"/>
  <c r="D218" i="2"/>
  <c r="C217" i="2" l="1"/>
  <c r="F216" i="2"/>
  <c r="R216" i="2" s="1"/>
  <c r="D219" i="2"/>
  <c r="C218" i="2" l="1"/>
  <c r="F217" i="2"/>
  <c r="R217" i="2" s="1"/>
  <c r="D220" i="2"/>
  <c r="C219" i="2" l="1"/>
  <c r="F218" i="2"/>
  <c r="R218" i="2" s="1"/>
  <c r="D221" i="2"/>
  <c r="C220" i="2" l="1"/>
  <c r="F219" i="2"/>
  <c r="R219" i="2" s="1"/>
  <c r="D222" i="2"/>
  <c r="C221" i="2" l="1"/>
  <c r="F220" i="2"/>
  <c r="R220" i="2" s="1"/>
  <c r="D223" i="2"/>
  <c r="C222" i="2" l="1"/>
  <c r="F221" i="2"/>
  <c r="R221" i="2" s="1"/>
  <c r="D224" i="2"/>
  <c r="C223" i="2" l="1"/>
  <c r="F222" i="2"/>
  <c r="R222" i="2" s="1"/>
  <c r="D225" i="2"/>
  <c r="C224" i="2" l="1"/>
  <c r="F223" i="2"/>
  <c r="R223" i="2" s="1"/>
  <c r="D226" i="2"/>
  <c r="C225" i="2" l="1"/>
  <c r="F224" i="2"/>
  <c r="R224" i="2" s="1"/>
  <c r="D227" i="2"/>
  <c r="C226" i="2" l="1"/>
  <c r="F225" i="2"/>
  <c r="R225" i="2" s="1"/>
  <c r="D228" i="2"/>
  <c r="C227" i="2" l="1"/>
  <c r="F226" i="2"/>
  <c r="R226" i="2" s="1"/>
  <c r="D229" i="2"/>
  <c r="C228" i="2" l="1"/>
  <c r="F227" i="2"/>
  <c r="R227" i="2" s="1"/>
  <c r="D230" i="2"/>
  <c r="C229" i="2" l="1"/>
  <c r="F228" i="2"/>
  <c r="R228" i="2" s="1"/>
  <c r="D231" i="2"/>
  <c r="C230" i="2" l="1"/>
  <c r="F229" i="2"/>
  <c r="R229" i="2" s="1"/>
  <c r="D232" i="2"/>
  <c r="C231" i="2" l="1"/>
  <c r="F230" i="2"/>
  <c r="R230" i="2" s="1"/>
  <c r="D233" i="2"/>
  <c r="C232" i="2" l="1"/>
  <c r="F231" i="2"/>
  <c r="R231" i="2" s="1"/>
  <c r="D234" i="2"/>
  <c r="C233" i="2" l="1"/>
  <c r="F232" i="2"/>
  <c r="R232" i="2" s="1"/>
  <c r="D235" i="2"/>
  <c r="C234" i="2" l="1"/>
  <c r="F233" i="2"/>
  <c r="R233" i="2" s="1"/>
  <c r="D236" i="2"/>
  <c r="C235" i="2" l="1"/>
  <c r="F234" i="2"/>
  <c r="R234" i="2" s="1"/>
  <c r="D237" i="2"/>
  <c r="C236" i="2" l="1"/>
  <c r="F235" i="2"/>
  <c r="R235" i="2" s="1"/>
  <c r="D238" i="2"/>
  <c r="C237" i="2" l="1"/>
  <c r="F236" i="2"/>
  <c r="R236" i="2" s="1"/>
  <c r="D239" i="2"/>
  <c r="C238" i="2" l="1"/>
  <c r="F237" i="2"/>
  <c r="R237" i="2" s="1"/>
  <c r="D240" i="2"/>
  <c r="C239" i="2" l="1"/>
  <c r="F238" i="2"/>
  <c r="R238" i="2" s="1"/>
  <c r="D241" i="2"/>
  <c r="C240" i="2" l="1"/>
  <c r="F239" i="2"/>
  <c r="R239" i="2" s="1"/>
  <c r="D242" i="2"/>
  <c r="C241" i="2" l="1"/>
  <c r="F240" i="2"/>
  <c r="R240" i="2" s="1"/>
  <c r="D243" i="2"/>
  <c r="C242" i="2" l="1"/>
  <c r="F241" i="2"/>
  <c r="R241" i="2" s="1"/>
  <c r="D244" i="2"/>
  <c r="C243" i="2" l="1"/>
  <c r="F242" i="2"/>
  <c r="R242" i="2" s="1"/>
  <c r="D245" i="2"/>
  <c r="C244" i="2" l="1"/>
  <c r="F243" i="2"/>
  <c r="R243" i="2" s="1"/>
  <c r="D246" i="2"/>
  <c r="C245" i="2" l="1"/>
  <c r="F244" i="2"/>
  <c r="R244" i="2" s="1"/>
  <c r="D247" i="2"/>
  <c r="C246" i="2" l="1"/>
  <c r="F245" i="2"/>
  <c r="R245" i="2" s="1"/>
  <c r="D248" i="2"/>
  <c r="C247" i="2" l="1"/>
  <c r="F246" i="2"/>
  <c r="R246" i="2" s="1"/>
  <c r="D249" i="2"/>
  <c r="C248" i="2" l="1"/>
  <c r="F247" i="2"/>
  <c r="R247" i="2" s="1"/>
  <c r="D250" i="2"/>
  <c r="C249" i="2" l="1"/>
  <c r="F248" i="2"/>
  <c r="R248" i="2" s="1"/>
  <c r="D251" i="2"/>
  <c r="C250" i="2" l="1"/>
  <c r="F249" i="2"/>
  <c r="R249" i="2" s="1"/>
  <c r="D252" i="2"/>
  <c r="C251" i="2" l="1"/>
  <c r="F250" i="2"/>
  <c r="R250" i="2" s="1"/>
  <c r="D253" i="2"/>
  <c r="C252" i="2" l="1"/>
  <c r="F251" i="2"/>
  <c r="R251" i="2" s="1"/>
  <c r="D254" i="2"/>
  <c r="C253" i="2" l="1"/>
  <c r="F252" i="2"/>
  <c r="R252" i="2" s="1"/>
  <c r="D255" i="2"/>
  <c r="C254" i="2" l="1"/>
  <c r="F253" i="2"/>
  <c r="R253" i="2" s="1"/>
  <c r="D256" i="2"/>
  <c r="C255" i="2" l="1"/>
  <c r="F254" i="2"/>
  <c r="R254" i="2" s="1"/>
  <c r="D257" i="2"/>
  <c r="C256" i="2" l="1"/>
  <c r="F255" i="2"/>
  <c r="R255" i="2" s="1"/>
  <c r="D258" i="2"/>
  <c r="C257" i="2" l="1"/>
  <c r="F256" i="2"/>
  <c r="R256" i="2" s="1"/>
  <c r="D259" i="2"/>
  <c r="C258" i="2" l="1"/>
  <c r="F257" i="2"/>
  <c r="R257" i="2" s="1"/>
  <c r="D260" i="2"/>
  <c r="C259" i="2" l="1"/>
  <c r="F258" i="2"/>
  <c r="R258" i="2" s="1"/>
  <c r="D261" i="2"/>
  <c r="C260" i="2" l="1"/>
  <c r="F259" i="2"/>
  <c r="R259" i="2" s="1"/>
  <c r="D262" i="2"/>
  <c r="C261" i="2" l="1"/>
  <c r="F260" i="2"/>
  <c r="R260" i="2" s="1"/>
  <c r="D263" i="2"/>
  <c r="C262" i="2" l="1"/>
  <c r="F261" i="2"/>
  <c r="R261" i="2" s="1"/>
  <c r="D264" i="2"/>
  <c r="C263" i="2" l="1"/>
  <c r="F262" i="2"/>
  <c r="R262" i="2" s="1"/>
  <c r="D265" i="2"/>
  <c r="C264" i="2" l="1"/>
  <c r="F263" i="2"/>
  <c r="R263" i="2" s="1"/>
  <c r="D266" i="2"/>
  <c r="C265" i="2" l="1"/>
  <c r="F264" i="2"/>
  <c r="R264" i="2" s="1"/>
  <c r="D267" i="2"/>
  <c r="C266" i="2" l="1"/>
  <c r="F265" i="2"/>
  <c r="R265" i="2" s="1"/>
  <c r="D268" i="2"/>
  <c r="C267" i="2" l="1"/>
  <c r="F266" i="2"/>
  <c r="R266" i="2" s="1"/>
  <c r="D269" i="2"/>
  <c r="C268" i="2" l="1"/>
  <c r="F267" i="2"/>
  <c r="R267" i="2" s="1"/>
  <c r="D270" i="2"/>
  <c r="C269" i="2" l="1"/>
  <c r="F268" i="2"/>
  <c r="R268" i="2" s="1"/>
  <c r="D271" i="2"/>
  <c r="C270" i="2" l="1"/>
  <c r="F269" i="2"/>
  <c r="R269" i="2" s="1"/>
  <c r="D272" i="2"/>
  <c r="C271" i="2" l="1"/>
  <c r="F270" i="2"/>
  <c r="R270" i="2" s="1"/>
  <c r="D273" i="2"/>
  <c r="C272" i="2" l="1"/>
  <c r="F271" i="2"/>
  <c r="R271" i="2" s="1"/>
  <c r="D274" i="2"/>
  <c r="C273" i="2" l="1"/>
  <c r="F272" i="2"/>
  <c r="R272" i="2" s="1"/>
  <c r="D275" i="2"/>
  <c r="C274" i="2" l="1"/>
  <c r="F273" i="2"/>
  <c r="R273" i="2" s="1"/>
  <c r="D276" i="2"/>
  <c r="C275" i="2" l="1"/>
  <c r="F274" i="2"/>
  <c r="R274" i="2" s="1"/>
  <c r="D277" i="2"/>
  <c r="C276" i="2" l="1"/>
  <c r="F275" i="2"/>
  <c r="R275" i="2" s="1"/>
  <c r="D278" i="2"/>
  <c r="C277" i="2" l="1"/>
  <c r="F276" i="2"/>
  <c r="R276" i="2" s="1"/>
  <c r="D279" i="2"/>
  <c r="C278" i="2" l="1"/>
  <c r="F277" i="2"/>
  <c r="R277" i="2" s="1"/>
  <c r="D280" i="2"/>
  <c r="C279" i="2" l="1"/>
  <c r="F278" i="2"/>
  <c r="R278" i="2" s="1"/>
  <c r="D281" i="2"/>
  <c r="C280" i="2" l="1"/>
  <c r="F279" i="2"/>
  <c r="R279" i="2" s="1"/>
  <c r="D282" i="2"/>
  <c r="C281" i="2" l="1"/>
  <c r="F280" i="2"/>
  <c r="R280" i="2" s="1"/>
  <c r="D283" i="2"/>
  <c r="C282" i="2" l="1"/>
  <c r="F281" i="2"/>
  <c r="R281" i="2" s="1"/>
  <c r="D284" i="2"/>
  <c r="C283" i="2" l="1"/>
  <c r="F282" i="2"/>
  <c r="R282" i="2" s="1"/>
  <c r="D285" i="2"/>
  <c r="C284" i="2" l="1"/>
  <c r="F283" i="2"/>
  <c r="R283" i="2" s="1"/>
  <c r="D286" i="2"/>
  <c r="C285" i="2" l="1"/>
  <c r="F284" i="2"/>
  <c r="R284" i="2" s="1"/>
  <c r="D287" i="2"/>
  <c r="C286" i="2" l="1"/>
  <c r="F285" i="2"/>
  <c r="R285" i="2" s="1"/>
  <c r="D288" i="2"/>
  <c r="C287" i="2" l="1"/>
  <c r="F286" i="2"/>
  <c r="R286" i="2" s="1"/>
  <c r="D289" i="2"/>
  <c r="C288" i="2" l="1"/>
  <c r="F287" i="2"/>
  <c r="R287" i="2" s="1"/>
  <c r="D290" i="2"/>
  <c r="C289" i="2" l="1"/>
  <c r="F288" i="2"/>
  <c r="R288" i="2" s="1"/>
  <c r="D291" i="2"/>
  <c r="C290" i="2" l="1"/>
  <c r="F289" i="2"/>
  <c r="R289" i="2" s="1"/>
  <c r="D292" i="2"/>
  <c r="C291" i="2" l="1"/>
  <c r="F290" i="2"/>
  <c r="R290" i="2" s="1"/>
  <c r="D293" i="2"/>
  <c r="C292" i="2" l="1"/>
  <c r="F291" i="2"/>
  <c r="R291" i="2" s="1"/>
  <c r="D294" i="2"/>
  <c r="C293" i="2" l="1"/>
  <c r="F292" i="2"/>
  <c r="R292" i="2" s="1"/>
  <c r="D295" i="2"/>
  <c r="C294" i="2" l="1"/>
  <c r="F293" i="2"/>
  <c r="R293" i="2" s="1"/>
  <c r="D296" i="2"/>
  <c r="C295" i="2" l="1"/>
  <c r="F294" i="2"/>
  <c r="R294" i="2" s="1"/>
  <c r="D297" i="2"/>
  <c r="C296" i="2" l="1"/>
  <c r="F295" i="2"/>
  <c r="R295" i="2" s="1"/>
  <c r="D298" i="2"/>
  <c r="C297" i="2" l="1"/>
  <c r="F296" i="2"/>
  <c r="R296" i="2" s="1"/>
  <c r="D299" i="2"/>
  <c r="C298" i="2" l="1"/>
  <c r="F297" i="2"/>
  <c r="R297" i="2" s="1"/>
  <c r="D300" i="2"/>
  <c r="C299" i="2" l="1"/>
  <c r="F298" i="2"/>
  <c r="R298" i="2" s="1"/>
  <c r="D301" i="2"/>
  <c r="C300" i="2" l="1"/>
  <c r="F299" i="2"/>
  <c r="R299" i="2" s="1"/>
  <c r="D302" i="2"/>
  <c r="C301" i="2" l="1"/>
  <c r="F300" i="2"/>
  <c r="R300" i="2" s="1"/>
  <c r="D303" i="2"/>
  <c r="C302" i="2" l="1"/>
  <c r="F301" i="2"/>
  <c r="R301" i="2" s="1"/>
  <c r="C303" i="2" l="1"/>
  <c r="F303" i="2" s="1"/>
  <c r="R303" i="2" s="1"/>
  <c r="F302" i="2"/>
  <c r="R302" i="2" s="1"/>
  <c r="D113" i="28"/>
  <c r="E113" i="28"/>
  <c r="A114" i="28"/>
  <c r="C113" i="28"/>
  <c r="G113" i="28" s="1"/>
  <c r="E114" i="28" l="1"/>
  <c r="F114" i="28"/>
  <c r="D114" i="28"/>
  <c r="C114" i="28"/>
  <c r="G114" i="28" s="1"/>
</calcChain>
</file>

<file path=xl/sharedStrings.xml><?xml version="1.0" encoding="utf-8"?>
<sst xmlns="http://schemas.openxmlformats.org/spreadsheetml/2006/main" count="691" uniqueCount="310">
  <si>
    <t>Number</t>
  </si>
  <si>
    <t>Name</t>
  </si>
  <si>
    <t>Category</t>
  </si>
  <si>
    <t>number</t>
  </si>
  <si>
    <t>time</t>
  </si>
  <si>
    <t>position</t>
  </si>
  <si>
    <t>Finished:</t>
  </si>
  <si>
    <t>Yet to finish:</t>
  </si>
  <si>
    <t>Position</t>
  </si>
  <si>
    <t>Time</t>
  </si>
  <si>
    <t>Total number of entries:</t>
  </si>
  <si>
    <t>Men:</t>
  </si>
  <si>
    <t>Club</t>
  </si>
  <si>
    <t>Points</t>
  </si>
  <si>
    <t>time OK?</t>
  </si>
  <si>
    <t>Pos</t>
  </si>
  <si>
    <t>Team Pts</t>
  </si>
  <si>
    <t>Team rank</t>
  </si>
  <si>
    <t>Club pos</t>
  </si>
  <si>
    <t>Team runner 2</t>
  </si>
  <si>
    <t>Team runner 3</t>
  </si>
  <si>
    <t>Finished</t>
  </si>
  <si>
    <t>Teams:</t>
  </si>
  <si>
    <t>Teams</t>
  </si>
  <si>
    <t>Mens</t>
  </si>
  <si>
    <t>teams</t>
  </si>
  <si>
    <t>unattached</t>
  </si>
  <si>
    <t>Men</t>
  </si>
  <si>
    <t>Men's teams</t>
  </si>
  <si>
    <t>1st in cat</t>
  </si>
  <si>
    <t>Men's Teams</t>
  </si>
  <si>
    <t>Summit</t>
  </si>
  <si>
    <t>Cat</t>
  </si>
  <si>
    <t>mins</t>
  </si>
  <si>
    <t>secs</t>
  </si>
  <si>
    <t>hours</t>
  </si>
  <si>
    <t>Summit position</t>
  </si>
  <si>
    <t>Club, or</t>
  </si>
  <si>
    <t>catg pos</t>
  </si>
  <si>
    <t>M</t>
  </si>
  <si>
    <t>U23</t>
  </si>
  <si>
    <t>category</t>
  </si>
  <si>
    <t>posn</t>
  </si>
  <si>
    <t>name</t>
  </si>
  <si>
    <t>club</t>
  </si>
  <si>
    <t>overall</t>
  </si>
  <si>
    <t>top5</t>
  </si>
  <si>
    <t>winner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</si>
  <si>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</si>
  <si>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</si>
  <si>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</si>
  <si>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</si>
  <si>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</si>
  <si>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</si>
  <si>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</si>
  <si>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</si>
  <si>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</si>
  <si>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Women:</t>
  </si>
  <si>
    <t>Women</t>
  </si>
  <si>
    <t>Fem pos</t>
  </si>
  <si>
    <t>Women's Teams</t>
  </si>
  <si>
    <t>Female Teams</t>
  </si>
  <si>
    <t>1st U23 woman</t>
  </si>
  <si>
    <t>2nd U23 woman</t>
  </si>
  <si>
    <t>3rd U23 woman</t>
  </si>
  <si>
    <t>Seniors</t>
  </si>
  <si>
    <t>Repeat check</t>
  </si>
  <si>
    <t>1st woman</t>
  </si>
  <si>
    <t>2nd woman</t>
  </si>
  <si>
    <t>3rd woman</t>
  </si>
  <si>
    <t>4th woman</t>
  </si>
  <si>
    <t>5th woman</t>
  </si>
  <si>
    <t>row</t>
  </si>
  <si>
    <t>cat or older</t>
  </si>
  <si>
    <t>cat or F</t>
  </si>
  <si>
    <t>3rd U23</t>
  </si>
  <si>
    <t>2nd row</t>
  </si>
  <si>
    <t>cat or older(2)</t>
  </si>
  <si>
    <t>woman</t>
  </si>
  <si>
    <t>U21</t>
  </si>
  <si>
    <t>1st U21 woman</t>
  </si>
  <si>
    <t>1st U21 man</t>
  </si>
  <si>
    <t>1st U23 man</t>
  </si>
  <si>
    <t>2nd U23 man</t>
  </si>
  <si>
    <t>2nd U21 man</t>
  </si>
  <si>
    <t>2nd U21 woman</t>
  </si>
  <si>
    <t>3rd U21</t>
  </si>
  <si>
    <t>3rd U21 woman</t>
  </si>
  <si>
    <t>W</t>
  </si>
  <si>
    <t>WU21</t>
  </si>
  <si>
    <t>WU23</t>
  </si>
  <si>
    <t>W40</t>
  </si>
  <si>
    <t>W45</t>
  </si>
  <si>
    <t>W50</t>
  </si>
  <si>
    <t>W55</t>
  </si>
  <si>
    <t>W60</t>
  </si>
  <si>
    <t>W65</t>
  </si>
  <si>
    <t>W70</t>
  </si>
  <si>
    <t>MU21</t>
  </si>
  <si>
    <t>MU23</t>
  </si>
  <si>
    <t>M40</t>
  </si>
  <si>
    <t>M45</t>
  </si>
  <si>
    <t>M50</t>
  </si>
  <si>
    <t>M55</t>
  </si>
  <si>
    <t>M60</t>
  </si>
  <si>
    <t>M65</t>
  </si>
  <si>
    <t>M70</t>
  </si>
  <si>
    <t>WU21:1</t>
  </si>
  <si>
    <t>WU23:1</t>
  </si>
  <si>
    <t>WU21:2</t>
  </si>
  <si>
    <t>WU23:2</t>
  </si>
  <si>
    <t>WU21:3</t>
  </si>
  <si>
    <t>WU23:3</t>
  </si>
  <si>
    <t>MU21:1</t>
  </si>
  <si>
    <t>MU23:1</t>
  </si>
  <si>
    <t>MU21:2</t>
  </si>
  <si>
    <t>MU23:2</t>
  </si>
  <si>
    <t>MU21:3</t>
  </si>
  <si>
    <t>MU23:3</t>
  </si>
  <si>
    <t>MU13</t>
  </si>
  <si>
    <t>MU15</t>
  </si>
  <si>
    <t>MU17</t>
  </si>
  <si>
    <t>MU19</t>
  </si>
  <si>
    <t>WU13</t>
  </si>
  <si>
    <t>WU15</t>
  </si>
  <si>
    <t>WU17</t>
  </si>
  <si>
    <t>WU19</t>
  </si>
  <si>
    <t>MU13:1</t>
  </si>
  <si>
    <t>WU13:1</t>
  </si>
  <si>
    <t>MU13:2</t>
  </si>
  <si>
    <t>WU13:2</t>
  </si>
  <si>
    <t>MU13:3</t>
  </si>
  <si>
    <t>WU13:3</t>
  </si>
  <si>
    <t>MU15:1</t>
  </si>
  <si>
    <t>WU15:1</t>
  </si>
  <si>
    <t>MU15:2</t>
  </si>
  <si>
    <t>WU15:2</t>
  </si>
  <si>
    <t>MU15:3</t>
  </si>
  <si>
    <t>WU15:3</t>
  </si>
  <si>
    <t>MU17:1</t>
  </si>
  <si>
    <t>WU17:1</t>
  </si>
  <si>
    <t>MU17:2</t>
  </si>
  <si>
    <t>WU17:2</t>
  </si>
  <si>
    <t>MU17:3</t>
  </si>
  <si>
    <t>WU17:3</t>
  </si>
  <si>
    <t>MU19:1</t>
  </si>
  <si>
    <t>WU19:1</t>
  </si>
  <si>
    <t>MU19:2</t>
  </si>
  <si>
    <t>WU19:2</t>
  </si>
  <si>
    <t>MU19:3</t>
  </si>
  <si>
    <t>WU19:3</t>
  </si>
  <si>
    <t>1st U19 boy</t>
  </si>
  <si>
    <t>1st U19 girl</t>
  </si>
  <si>
    <t>2nd U19 boy</t>
  </si>
  <si>
    <t>2nd U19 girl</t>
  </si>
  <si>
    <t>3rd U19 boy</t>
  </si>
  <si>
    <t>3rd U19 girl</t>
  </si>
  <si>
    <t>1st U17 boy</t>
  </si>
  <si>
    <t>1st U17 girl</t>
  </si>
  <si>
    <t>2nd U17 boy</t>
  </si>
  <si>
    <t>2nd U17 girl</t>
  </si>
  <si>
    <t>3rd U17 boy</t>
  </si>
  <si>
    <t>3rd U17 girl</t>
  </si>
  <si>
    <t>1st U15 boy</t>
  </si>
  <si>
    <t>1st U15 girl</t>
  </si>
  <si>
    <t>2nd U15 boy</t>
  </si>
  <si>
    <t>2nd U15 girl</t>
  </si>
  <si>
    <t>3rd U15 boy</t>
  </si>
  <si>
    <t>3rd U15 girl</t>
  </si>
  <si>
    <t>1st U13 boy</t>
  </si>
  <si>
    <t>1st U13 girl</t>
  </si>
  <si>
    <t>2nd U13 boy</t>
  </si>
  <si>
    <t>2nd U13 girl</t>
  </si>
  <si>
    <t>3rd U13 boy</t>
  </si>
  <si>
    <t>3rd U13 girl</t>
  </si>
  <si>
    <t>overall W</t>
  </si>
  <si>
    <t>Andy Holden</t>
  </si>
  <si>
    <t>Achille Ratti</t>
  </si>
  <si>
    <t>Jim Taylor</t>
  </si>
  <si>
    <t>Darwen Dashers</t>
  </si>
  <si>
    <t>Mick Moorhouse</t>
  </si>
  <si>
    <t>Matlock AC</t>
  </si>
  <si>
    <t>Lisa Parker</t>
  </si>
  <si>
    <t>Rossendale Harriers</t>
  </si>
  <si>
    <t>Michael Toman</t>
  </si>
  <si>
    <t>Peter Bolton</t>
  </si>
  <si>
    <t>Red Rose</t>
  </si>
  <si>
    <t>Kath Brierley</t>
  </si>
  <si>
    <t>Todmorden Harriers</t>
  </si>
  <si>
    <t>Donna Cartwright</t>
  </si>
  <si>
    <t>Radcliffe AC</t>
  </si>
  <si>
    <t>Neil Hindle</t>
  </si>
  <si>
    <t>FRA</t>
  </si>
  <si>
    <t>Konrad Koniarczyk</t>
  </si>
  <si>
    <t>Ambleside AC</t>
  </si>
  <si>
    <t>Mark Nutter</t>
  </si>
  <si>
    <t>Clayton Le Moors</t>
  </si>
  <si>
    <t>Linda Coffey</t>
  </si>
  <si>
    <t>Paul Boardman</t>
  </si>
  <si>
    <t>Horwich</t>
  </si>
  <si>
    <t>Philip Greenwood</t>
  </si>
  <si>
    <t>Mick Cooper</t>
  </si>
  <si>
    <t>Richard Campbell</t>
  </si>
  <si>
    <t>Peter Coates</t>
  </si>
  <si>
    <t>Gareth Davies</t>
  </si>
  <si>
    <t>Iain Asher</t>
  </si>
  <si>
    <t>Tom Hall</t>
  </si>
  <si>
    <t>Michael Wilding</t>
  </si>
  <si>
    <t>Harry Atkinson</t>
  </si>
  <si>
    <t>Bingley Harriers</t>
  </si>
  <si>
    <t>Elizabeth Calvert</t>
  </si>
  <si>
    <t>Prestwich AC</t>
  </si>
  <si>
    <t>Nicola Cooke</t>
  </si>
  <si>
    <t>Joanne Houghton</t>
  </si>
  <si>
    <t>Steven White</t>
  </si>
  <si>
    <t>Holcombe</t>
  </si>
  <si>
    <t>Liam Moden</t>
  </si>
  <si>
    <t>Accrington RR</t>
  </si>
  <si>
    <t>Ian Smith</t>
  </si>
  <si>
    <t>Ribble Valley</t>
  </si>
  <si>
    <t>Peter Nuttall</t>
  </si>
  <si>
    <t>Matthew Cox</t>
  </si>
  <si>
    <t xml:space="preserve">Rochdale </t>
  </si>
  <si>
    <t>Harrison Smith</t>
  </si>
  <si>
    <t>Samantha Barnes</t>
  </si>
  <si>
    <t>Trawden AC</t>
  </si>
  <si>
    <t>Paula Walsh</t>
  </si>
  <si>
    <t>Michelle Young</t>
  </si>
  <si>
    <t>Andrew Howarth</t>
  </si>
  <si>
    <t>Claire Dobson</t>
  </si>
  <si>
    <t>Stuart Smith</t>
  </si>
  <si>
    <t xml:space="preserve">Samuel Smith </t>
  </si>
  <si>
    <t>Joshua Coupe</t>
  </si>
  <si>
    <t>Simon Stafford</t>
  </si>
  <si>
    <t>David Tomlinson</t>
  </si>
  <si>
    <t>Brian Shaw</t>
  </si>
  <si>
    <t xml:space="preserve">Hilary Farren </t>
  </si>
  <si>
    <t>Mick James</t>
  </si>
  <si>
    <t>Ian Swan</t>
  </si>
  <si>
    <t xml:space="preserve">Nigel Holmes </t>
  </si>
  <si>
    <t>Logan Ditando</t>
  </si>
  <si>
    <t>Rob Mills</t>
  </si>
  <si>
    <t>Matt Bourne</t>
  </si>
  <si>
    <t>Bowland FR</t>
  </si>
  <si>
    <t>Christopher Goldie</t>
  </si>
  <si>
    <t>Gaz Pemberton</t>
  </si>
  <si>
    <t>Matt Walker</t>
  </si>
  <si>
    <t>Christian Waller</t>
  </si>
  <si>
    <t>Dom Howell</t>
  </si>
  <si>
    <t>Stuart Lewis</t>
  </si>
  <si>
    <t>Harry Vaneris</t>
  </si>
  <si>
    <t>Elijah Peers-Webb</t>
  </si>
  <si>
    <t>Calder Valley</t>
  </si>
  <si>
    <t>David Ashton</t>
  </si>
  <si>
    <t>Chris Barnes</t>
  </si>
  <si>
    <t>Christopher Davies</t>
  </si>
  <si>
    <t>Joe Hopley</t>
  </si>
  <si>
    <t>Mick Brankin</t>
  </si>
  <si>
    <t>Karen Windle</t>
  </si>
  <si>
    <t>Helen Harrison</t>
  </si>
  <si>
    <t>Rick Moore</t>
  </si>
  <si>
    <t>John McDonald</t>
  </si>
  <si>
    <t>Sean Greenwood</t>
  </si>
  <si>
    <t>Hayley White</t>
  </si>
  <si>
    <t>WWHR</t>
  </si>
  <si>
    <t>Pete Potter</t>
  </si>
  <si>
    <t>Andrew Lee</t>
  </si>
  <si>
    <t>Ben Nield</t>
  </si>
  <si>
    <t>Peter Tasker</t>
  </si>
  <si>
    <t xml:space="preserve">Nicola Bowen </t>
  </si>
  <si>
    <t>Dan Vipham</t>
  </si>
  <si>
    <t xml:space="preserve">Dave Kelly </t>
  </si>
  <si>
    <t>Jenifer Derby</t>
  </si>
  <si>
    <t>Ryan Derby</t>
  </si>
  <si>
    <t>Hena Chaudry</t>
  </si>
  <si>
    <t>Jonny Hall</t>
  </si>
  <si>
    <t>Sarah Walch</t>
  </si>
  <si>
    <t>Penistone Footpath Runners</t>
  </si>
  <si>
    <t>Damian Hilpin</t>
  </si>
  <si>
    <t>Ian Duffy</t>
  </si>
  <si>
    <t>Peter Dugdale</t>
  </si>
  <si>
    <t>Joe Ormerod</t>
  </si>
  <si>
    <t>Kamil Kuyawski</t>
  </si>
  <si>
    <t>Dave Haygarth</t>
  </si>
  <si>
    <t>Grant Cunliffe</t>
  </si>
  <si>
    <t>Lorraine Frances</t>
  </si>
  <si>
    <t>Neil Cornfoot</t>
  </si>
  <si>
    <t>Chris Cash</t>
  </si>
  <si>
    <t>Rebecca Simms</t>
  </si>
  <si>
    <t>Joe Curran</t>
  </si>
  <si>
    <t>Steve Cowley</t>
  </si>
  <si>
    <t>Lucy Parker</t>
  </si>
  <si>
    <t>Marc Vipham</t>
  </si>
  <si>
    <t>Janet Carr</t>
  </si>
  <si>
    <t xml:space="preserve">Robert Smith </t>
  </si>
  <si>
    <t>Martin Boyd</t>
  </si>
  <si>
    <t>Dan Stacey</t>
  </si>
  <si>
    <t xml:space="preserve"> Ramsbottom RC</t>
  </si>
  <si>
    <t>George Clayton</t>
  </si>
  <si>
    <t>Beth Clayton</t>
  </si>
  <si>
    <t>David Kenniford</t>
  </si>
  <si>
    <t>Linda Zagorski</t>
  </si>
  <si>
    <t>Mervyn Keys</t>
  </si>
  <si>
    <t>Dan Anderson</t>
  </si>
  <si>
    <t xml:space="preserve">Warren Grime </t>
  </si>
  <si>
    <t>Philip Taylor</t>
  </si>
  <si>
    <t>Zachary Taylor</t>
  </si>
  <si>
    <t>Jen Helm</t>
  </si>
  <si>
    <t>Daniel Cottell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</si>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</sst>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22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u/>
      <sz val="14"/>
      <color indexed="8"/>
      <name val="Calibri"/>
      <family val="2"/>
    </font>
    <font>
      <u/>
      <sz val="1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6" fontId="2" fillId="0" borderId="1" xfId="0" applyNumberFormat="1" applyFont="1" applyBorder="1" applyAlignment="1">
      <alignment horizontal="center"/>
    </xf>
    <xf numFmtId="46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9" fillId="2" borderId="1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2" fillId="3" borderId="0" xfId="0" applyFont="1" applyFill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" fillId="5" borderId="0" xfId="0" applyFont="1" applyFill="1"/>
    <xf numFmtId="0" fontId="0" fillId="5" borderId="1" xfId="0" applyFill="1" applyBorder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right"/>
    </xf>
    <xf numFmtId="0" fontId="2" fillId="5" borderId="1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0" fillId="5" borderId="9" xfId="0" applyFill="1" applyBorder="1" applyAlignment="1">
      <alignment horizontal="left"/>
    </xf>
    <xf numFmtId="0" fontId="1" fillId="5" borderId="9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46" fontId="0" fillId="5" borderId="0" xfId="0" applyNumberFormat="1" applyFill="1" applyAlignment="1">
      <alignment horizontal="center"/>
    </xf>
    <xf numFmtId="46" fontId="2" fillId="5" borderId="0" xfId="0" applyNumberFormat="1" applyFont="1" applyFill="1" applyAlignment="1">
      <alignment horizontal="center"/>
    </xf>
    <xf numFmtId="0" fontId="1" fillId="0" borderId="0" xfId="0" applyFont="1"/>
    <xf numFmtId="0" fontId="13" fillId="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46" fontId="1" fillId="0" borderId="0" xfId="0" applyNumberFormat="1" applyFont="1" applyAlignment="1">
      <alignment horizontal="center"/>
    </xf>
    <xf numFmtId="46" fontId="0" fillId="0" borderId="0" xfId="0" applyNumberFormat="1" applyAlignment="1">
      <alignment horizontal="center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vertical="center"/>
    </xf>
    <xf numFmtId="46" fontId="14" fillId="0" borderId="10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46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vertical="center"/>
    </xf>
    <xf numFmtId="4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5" fontId="6" fillId="0" borderId="1" xfId="0" applyNumberFormat="1" applyFont="1" applyBorder="1" applyAlignment="1">
      <alignment horizontal="center"/>
    </xf>
    <xf numFmtId="45" fontId="7" fillId="0" borderId="1" xfId="0" applyNumberFormat="1" applyFont="1" applyBorder="1" applyAlignment="1">
      <alignment horizontal="center"/>
    </xf>
    <xf numFmtId="45" fontId="7" fillId="0" borderId="0" xfId="0" applyNumberFormat="1" applyFont="1" applyAlignment="1">
      <alignment horizontal="center"/>
    </xf>
    <xf numFmtId="0" fontId="15" fillId="0" borderId="0" xfId="1" applyFont="1" applyAlignment="1">
      <alignment horizontal="center" vertical="center"/>
    </xf>
    <xf numFmtId="1" fontId="14" fillId="0" borderId="1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6" xfId="1" applyFont="1" applyBorder="1" applyAlignment="1">
      <alignment vertical="center"/>
    </xf>
    <xf numFmtId="0" fontId="17" fillId="0" borderId="0" xfId="1" applyFont="1" applyAlignment="1">
      <alignment vertical="center"/>
    </xf>
    <xf numFmtId="46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horizontal="center"/>
    </xf>
    <xf numFmtId="0" fontId="14" fillId="6" borderId="10" xfId="1" applyFont="1" applyFill="1" applyBorder="1" applyAlignment="1">
      <alignment horizontal="center" vertical="center"/>
    </xf>
    <xf numFmtId="0" fontId="14" fillId="7" borderId="10" xfId="1" applyFont="1" applyFill="1" applyBorder="1" applyAlignment="1">
      <alignment horizontal="center" vertical="center"/>
    </xf>
    <xf numFmtId="0" fontId="14" fillId="8" borderId="10" xfId="1" applyFont="1" applyFill="1" applyBorder="1" applyAlignment="1">
      <alignment horizontal="center" vertical="center"/>
    </xf>
    <xf numFmtId="0" fontId="14" fillId="9" borderId="10" xfId="1" applyFont="1" applyFill="1" applyBorder="1" applyAlignment="1">
      <alignment horizontal="center" vertical="center"/>
    </xf>
    <xf numFmtId="0" fontId="14" fillId="10" borderId="10" xfId="1" applyFont="1" applyFill="1" applyBorder="1" applyAlignment="1">
      <alignment horizontal="center" vertical="center"/>
    </xf>
    <xf numFmtId="0" fontId="15" fillId="10" borderId="0" xfId="1" applyFont="1" applyFill="1" applyAlignment="1">
      <alignment horizontal="center" vertical="center"/>
    </xf>
    <xf numFmtId="0" fontId="14" fillId="10" borderId="10" xfId="1" applyFont="1" applyFill="1" applyBorder="1" applyAlignment="1">
      <alignment vertical="center"/>
    </xf>
    <xf numFmtId="1" fontId="14" fillId="10" borderId="10" xfId="1" applyNumberFormat="1" applyFont="1" applyFill="1" applyBorder="1" applyAlignment="1">
      <alignment horizontal="center" vertical="center"/>
    </xf>
    <xf numFmtId="46" fontId="14" fillId="10" borderId="10" xfId="1" applyNumberFormat="1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/>
    </xf>
    <xf numFmtId="0" fontId="14" fillId="9" borderId="10" xfId="1" applyFont="1" applyFill="1" applyBorder="1" applyAlignment="1">
      <alignment vertical="center"/>
    </xf>
    <xf numFmtId="1" fontId="14" fillId="9" borderId="10" xfId="1" applyNumberFormat="1" applyFont="1" applyFill="1" applyBorder="1" applyAlignment="1">
      <alignment horizontal="center" vertical="center"/>
    </xf>
    <xf numFmtId="46" fontId="14" fillId="9" borderId="10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vertical="center"/>
    </xf>
    <xf numFmtId="0" fontId="15" fillId="6" borderId="0" xfId="1" applyFont="1" applyFill="1" applyAlignment="1">
      <alignment horizontal="center" vertical="center"/>
    </xf>
    <xf numFmtId="0" fontId="14" fillId="6" borderId="10" xfId="1" applyFont="1" applyFill="1" applyBorder="1" applyAlignment="1">
      <alignment vertical="center"/>
    </xf>
    <xf numFmtId="46" fontId="14" fillId="6" borderId="10" xfId="1" applyNumberFormat="1" applyFont="1" applyFill="1" applyBorder="1" applyAlignment="1">
      <alignment horizontal="center" vertical="center"/>
    </xf>
    <xf numFmtId="0" fontId="14" fillId="6" borderId="0" xfId="1" applyFont="1" applyFill="1" applyAlignment="1">
      <alignment vertical="center"/>
    </xf>
    <xf numFmtId="1" fontId="14" fillId="6" borderId="10" xfId="1" applyNumberFormat="1" applyFont="1" applyFill="1" applyBorder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4" fillId="7" borderId="10" xfId="1" applyFont="1" applyFill="1" applyBorder="1" applyAlignment="1">
      <alignment vertical="center"/>
    </xf>
    <xf numFmtId="46" fontId="14" fillId="7" borderId="10" xfId="1" applyNumberFormat="1" applyFont="1" applyFill="1" applyBorder="1" applyAlignment="1">
      <alignment horizontal="center" vertical="center"/>
    </xf>
    <xf numFmtId="0" fontId="14" fillId="7" borderId="0" xfId="1" applyFont="1" applyFill="1" applyAlignment="1">
      <alignment vertical="center"/>
    </xf>
    <xf numFmtId="0" fontId="15" fillId="8" borderId="0" xfId="1" applyFont="1" applyFill="1" applyAlignment="1">
      <alignment horizontal="center" vertical="center"/>
    </xf>
    <xf numFmtId="0" fontId="14" fillId="8" borderId="10" xfId="1" applyFont="1" applyFill="1" applyBorder="1" applyAlignment="1">
      <alignment vertical="center"/>
    </xf>
    <xf numFmtId="46" fontId="14" fillId="8" borderId="10" xfId="1" applyNumberFormat="1" applyFont="1" applyFill="1" applyBorder="1" applyAlignment="1">
      <alignment horizontal="center" vertical="center"/>
    </xf>
    <xf numFmtId="0" fontId="14" fillId="8" borderId="0" xfId="1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5" fontId="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45" fontId="21" fillId="0" borderId="0" xfId="0" applyNumberFormat="1" applyFont="1" applyAlignment="1">
      <alignment horizontal="center"/>
    </xf>
    <xf numFmtId="0" fontId="22" fillId="0" borderId="0" xfId="0" applyFont="1"/>
    <xf numFmtId="0" fontId="8" fillId="0" borderId="0" xfId="0" applyFont="1" applyAlignment="1">
      <alignment horizontal="right"/>
    </xf>
    <xf numFmtId="46" fontId="7" fillId="0" borderId="1" xfId="0" applyNumberFormat="1" applyFont="1" applyBorder="1" applyAlignment="1">
      <alignment horizontal="center"/>
    </xf>
    <xf numFmtId="46" fontId="7" fillId="0" borderId="0" xfId="0" applyNumberFormat="1" applyFont="1" applyAlignment="1">
      <alignment horizontal="center"/>
    </xf>
    <xf numFmtId="46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5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46" fontId="24" fillId="0" borderId="0" xfId="0" applyNumberFormat="1" applyFont="1" applyAlignment="1">
      <alignment horizontal="center"/>
    </xf>
    <xf numFmtId="0" fontId="25" fillId="0" borderId="0" xfId="0" applyFont="1"/>
    <xf numFmtId="0" fontId="23" fillId="0" borderId="0" xfId="0" applyFont="1" applyAlignment="1">
      <alignment horizontal="right"/>
    </xf>
    <xf numFmtId="45" fontId="24" fillId="0" borderId="0" xfId="0" applyNumberFormat="1" applyFont="1" applyAlignment="1">
      <alignment horizont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0" applyFont="1" applyFill="1"/>
  </cellXfs>
  <cellStyles count="2">
    <cellStyle name="Normal" xfId="0" builtinId="0"/>
    <cellStyle name="Normal 2" xfId="1" xr:uid="{00000000-0005-0000-0000-000001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workbookViewId="0">
      <selection activeCell="E7" sqref="E7:E10"/>
    </sheetView>
  </sheetViews>
  <sheetFormatPr defaultColWidth="9.88671875" defaultRowHeight="17.399999999999999" x14ac:dyDescent="0.3"/>
  <cols>
    <col min="1" max="1" width="11.33203125" style="12" bestFit="1" customWidth="1"/>
    <col min="2" max="2" width="48.6640625" style="12" customWidth="1"/>
    <col min="3" max="3" width="8" style="16" bestFit="1" customWidth="1"/>
    <col min="4" max="4" width="13.5546875" style="12" customWidth="1"/>
    <col min="5" max="5" width="48.6640625" style="12" customWidth="1"/>
    <col min="6" max="6" width="5.88671875" style="16" bestFit="1" customWidth="1"/>
    <col min="7" max="16384" width="9.88671875" style="12"/>
  </cols>
  <sheetData>
    <row r="2" spans="2:6" x14ac:dyDescent="0.3">
      <c r="B2" s="13" t="s">
        <v>10</v>
      </c>
      <c r="C2" s="14">
        <f>COUNTA(Entry!B4:B804)</f>
        <v>110</v>
      </c>
      <c r="D2" s="15"/>
    </row>
    <row r="4" spans="2:6" x14ac:dyDescent="0.3">
      <c r="B4" s="17" t="s">
        <v>11</v>
      </c>
      <c r="C4" s="18">
        <f>SUM(C6:C19)</f>
        <v>85</v>
      </c>
      <c r="D4" s="15"/>
      <c r="E4" s="17" t="s">
        <v>57</v>
      </c>
      <c r="F4" s="18">
        <f>SUM(F6:F19)</f>
        <v>25</v>
      </c>
    </row>
    <row r="5" spans="2:6" x14ac:dyDescent="0.3">
      <c r="B5" s="19"/>
      <c r="C5" s="20"/>
      <c r="E5" s="21"/>
      <c r="F5" s="20"/>
    </row>
    <row r="6" spans="2:6" x14ac:dyDescent="0.3">
      <c r="B6" s="21" t="s">
        <v>39</v>
      </c>
      <c r="C6" s="22">
        <f>COUNTIF(Entry!D:D,B6)</f>
        <v>13</v>
      </c>
      <c r="D6" s="15"/>
      <c r="E6" s="21" t="s">
        <v>88</v>
      </c>
      <c r="F6" s="22">
        <f>COUNTIF(Entry!D:D,E6)</f>
        <v>4</v>
      </c>
    </row>
    <row r="7" spans="2:6" x14ac:dyDescent="0.3">
      <c r="B7" s="21" t="s">
        <v>119</v>
      </c>
      <c r="C7" s="22">
        <f>COUNTIF(Entry!D:D,B7)</f>
        <v>0</v>
      </c>
      <c r="D7" s="15"/>
      <c r="E7" s="21" t="s">
        <v>123</v>
      </c>
      <c r="F7" s="22">
        <f>COUNTIF(Entry!D:D,E7)</f>
        <v>0</v>
      </c>
    </row>
    <row r="8" spans="2:6" x14ac:dyDescent="0.3">
      <c r="B8" s="21" t="s">
        <v>120</v>
      </c>
      <c r="C8" s="22">
        <f>COUNTIF(Entry!D:D,B8)</f>
        <v>0</v>
      </c>
      <c r="D8" s="15"/>
      <c r="E8" s="21" t="s">
        <v>124</v>
      </c>
      <c r="F8" s="22">
        <f>COUNTIF(Entry!D:D,E8)</f>
        <v>0</v>
      </c>
    </row>
    <row r="9" spans="2:6" x14ac:dyDescent="0.3">
      <c r="B9" s="21" t="s">
        <v>121</v>
      </c>
      <c r="C9" s="22">
        <f>COUNTIF(Entry!D:D,B9)</f>
        <v>0</v>
      </c>
      <c r="D9" s="15"/>
      <c r="E9" s="21" t="s">
        <v>125</v>
      </c>
      <c r="F9" s="22">
        <f>COUNTIF(Entry!D:D,E9)</f>
        <v>0</v>
      </c>
    </row>
    <row r="10" spans="2:6" x14ac:dyDescent="0.3">
      <c r="B10" s="21" t="s">
        <v>122</v>
      </c>
      <c r="C10" s="22">
        <f>COUNTIF(Entry!D:D,B10)</f>
        <v>0</v>
      </c>
      <c r="D10" s="15"/>
      <c r="E10" s="21" t="s">
        <v>126</v>
      </c>
      <c r="F10" s="22">
        <f>COUNTIF(Entry!D:D,E10)</f>
        <v>0</v>
      </c>
    </row>
    <row r="11" spans="2:6" x14ac:dyDescent="0.3">
      <c r="B11" s="21" t="s">
        <v>98</v>
      </c>
      <c r="C11" s="22">
        <f>COUNTIF(Entry!D:D,B11)</f>
        <v>7</v>
      </c>
      <c r="D11" s="15"/>
      <c r="E11" s="21" t="s">
        <v>89</v>
      </c>
      <c r="F11" s="22">
        <f>COUNTIF(Entry!D:D,E11)</f>
        <v>0</v>
      </c>
    </row>
    <row r="12" spans="2:6" x14ac:dyDescent="0.3">
      <c r="B12" s="21" t="s">
        <v>99</v>
      </c>
      <c r="C12" s="22">
        <f>COUNTIF(Entry!D:D,B12)</f>
        <v>0</v>
      </c>
      <c r="D12" s="15"/>
      <c r="E12" s="21" t="s">
        <v>90</v>
      </c>
      <c r="F12" s="22">
        <f>COUNTIF(Entry!D:D,E12)</f>
        <v>0</v>
      </c>
    </row>
    <row r="13" spans="2:6" x14ac:dyDescent="0.3">
      <c r="B13" s="21" t="s">
        <v>100</v>
      </c>
      <c r="C13" s="22">
        <f>COUNTIF(Entry!D:D,B13)</f>
        <v>12</v>
      </c>
      <c r="D13" s="15"/>
      <c r="E13" s="21" t="s">
        <v>91</v>
      </c>
      <c r="F13" s="22">
        <f>COUNTIF(Entry!D:D,E13)</f>
        <v>5</v>
      </c>
    </row>
    <row r="14" spans="2:6" x14ac:dyDescent="0.3">
      <c r="B14" s="21" t="s">
        <v>101</v>
      </c>
      <c r="C14" s="22">
        <f>COUNTIF(Entry!D:D,B14)</f>
        <v>11</v>
      </c>
      <c r="D14" s="15"/>
      <c r="E14" s="21" t="s">
        <v>92</v>
      </c>
      <c r="F14" s="22">
        <f>COUNTIF(Entry!D:D,E14)</f>
        <v>7</v>
      </c>
    </row>
    <row r="15" spans="2:6" x14ac:dyDescent="0.3">
      <c r="B15" s="21" t="s">
        <v>102</v>
      </c>
      <c r="C15" s="22">
        <f>COUNTIF(Entry!D:D,B15)</f>
        <v>11</v>
      </c>
      <c r="D15" s="15"/>
      <c r="E15" s="21" t="s">
        <v>93</v>
      </c>
      <c r="F15" s="22">
        <f>COUNTIF(Entry!D:D,E15)</f>
        <v>0</v>
      </c>
    </row>
    <row r="16" spans="2:6" x14ac:dyDescent="0.3">
      <c r="B16" s="21" t="s">
        <v>103</v>
      </c>
      <c r="C16" s="22">
        <f>COUNTIF(Entry!D:D,B16)</f>
        <v>9</v>
      </c>
      <c r="D16" s="15"/>
      <c r="E16" s="21" t="s">
        <v>94</v>
      </c>
      <c r="F16" s="22">
        <f>COUNTIF(Entry!D:D,E16)</f>
        <v>4</v>
      </c>
    </row>
    <row r="17" spans="1:6" x14ac:dyDescent="0.3">
      <c r="B17" s="21" t="s">
        <v>104</v>
      </c>
      <c r="C17" s="22">
        <f>COUNTIF(Entry!D:D,B17)</f>
        <v>12</v>
      </c>
      <c r="D17" s="15"/>
      <c r="E17" s="21" t="s">
        <v>95</v>
      </c>
      <c r="F17" s="22">
        <f>COUNTIF(Entry!D:D,E17)</f>
        <v>4</v>
      </c>
    </row>
    <row r="18" spans="1:6" x14ac:dyDescent="0.3">
      <c r="B18" s="21" t="s">
        <v>105</v>
      </c>
      <c r="C18" s="22">
        <f>COUNTIF(Entry!D:D,B18)</f>
        <v>6</v>
      </c>
      <c r="D18" s="15"/>
      <c r="E18" s="21" t="s">
        <v>96</v>
      </c>
      <c r="F18" s="22">
        <f>COUNTIF(Entry!D:D,E18)</f>
        <v>0</v>
      </c>
    </row>
    <row r="19" spans="1:6" x14ac:dyDescent="0.3">
      <c r="B19" s="23" t="s">
        <v>106</v>
      </c>
      <c r="C19" s="24">
        <f>COUNTIF(Entry!D:D,B19)</f>
        <v>4</v>
      </c>
      <c r="D19" s="15"/>
      <c r="E19" s="23" t="s">
        <v>97</v>
      </c>
      <c r="F19" s="24">
        <f>COUNTIF(Entry!D:D,E19)</f>
        <v>1</v>
      </c>
    </row>
    <row r="20" spans="1:6" x14ac:dyDescent="0.3">
      <c r="A20" s="26">
        <f>ROW()</f>
        <v>20</v>
      </c>
      <c r="D20" s="15"/>
      <c r="E20" s="15"/>
      <c r="F20" s="25"/>
    </row>
    <row r="21" spans="1:6" x14ac:dyDescent="0.3">
      <c r="A21" s="12" t="s">
        <v>22</v>
      </c>
      <c r="B21" s="12" t="str">
        <f>INDEX(Entry!C:C,VLOOKUP(ROW()-$A$20,Entry!G:H,2,FALSE),1)</f>
        <v>Rossendale Harriers</v>
      </c>
      <c r="D21" s="15"/>
      <c r="E21" s="12" t="str">
        <f>INDEX(Entry!C:C,VLOOKUP(ROW()-$A$20,Entry!J:K,2,FALSE),1)</f>
        <v>Prestwich AC</v>
      </c>
    </row>
    <row r="22" spans="1:6" x14ac:dyDescent="0.3">
      <c r="B22" s="12" t="str">
        <f>INDEX(Entry!C:C,VLOOKUP(ROW()-$A$20,Entry!G:H,2,FALSE),1)</f>
        <v>Darwen Dashers</v>
      </c>
      <c r="E22" s="12" t="str">
        <f>INDEX(Entry!C:C,VLOOKUP(ROW()-$A$20,Entry!J:K,2,FALSE),1)</f>
        <v>Rossendale Harriers</v>
      </c>
    </row>
    <row r="23" spans="1:6" x14ac:dyDescent="0.3">
      <c r="B23" s="12" t="str">
        <f>INDEX(Entry!C:C,VLOOKUP(ROW()-$A$20,Entry!G:H,2,FALSE),1)</f>
        <v>Clayton Le Moors</v>
      </c>
      <c r="D23" s="15"/>
      <c r="E23" s="12" t="str">
        <f>INDEX(Entry!C:C,VLOOKUP(ROW()-$A$20,Entry!J:K,2,FALSE),1)</f>
        <v>Trawden AC</v>
      </c>
    </row>
    <row r="24" spans="1:6" x14ac:dyDescent="0.3">
      <c r="B24" s="12" t="str">
        <f>INDEX(Entry!C:C,VLOOKUP(ROW()-$A$20,Entry!G:H,2,FALSE),1)</f>
        <v>Prestwich AC</v>
      </c>
      <c r="E24" s="12" t="str">
        <f>INDEX(Entry!C:C,VLOOKUP(ROW()-$A$20,Entry!J:K,2,FALSE),1)</f>
        <v>Darwen Dashers</v>
      </c>
    </row>
    <row r="25" spans="1:6" x14ac:dyDescent="0.3">
      <c r="B25" s="12" t="str">
        <f>INDEX(Entry!C:C,VLOOKUP(ROW()-$A$20,Entry!G:H,2,FALSE),1)</f>
        <v>Trawden AC</v>
      </c>
      <c r="E25" s="12" t="e">
        <f>INDEX(Entry!C:C,VLOOKUP(ROW()-$A$20,Entry!J:K,2,FALSE),1)</f>
        <v>#N/A</v>
      </c>
    </row>
    <row r="26" spans="1:6" x14ac:dyDescent="0.3">
      <c r="B26" s="12" t="str">
        <f>INDEX(Entry!C:C,VLOOKUP(ROW()-$A$20,Entry!G:H,2,FALSE),1)</f>
        <v>Accrington RR</v>
      </c>
      <c r="E26" s="12" t="e">
        <f>INDEX(Entry!C:C,VLOOKUP(ROW()-$A$20,Entry!J:K,2,FALSE),1)</f>
        <v>#N/A</v>
      </c>
    </row>
    <row r="27" spans="1:6" x14ac:dyDescent="0.3">
      <c r="B27" s="12" t="e">
        <f>INDEX(Entry!C:C,VLOOKUP(ROW()-$A$20,Entry!G:H,2,FALSE),1)</f>
        <v>#N/A</v>
      </c>
      <c r="E27" s="12" t="e">
        <f>INDEX(Entry!C:C,VLOOKUP(ROW()-$A$20,Entry!J:K,2,FALSE),1)</f>
        <v>#N/A</v>
      </c>
    </row>
    <row r="28" spans="1:6" x14ac:dyDescent="0.3">
      <c r="B28" s="12" t="e">
        <f>INDEX(Entry!C:C,VLOOKUP(ROW()-$A$20,Entry!G:H,2,FALSE),1)</f>
        <v>#N/A</v>
      </c>
      <c r="E28" s="12" t="e">
        <f>INDEX(Entry!C:C,VLOOKUP(ROW()-$A$20,Entry!J:K,2,FALSE),1)</f>
        <v>#N/A</v>
      </c>
    </row>
    <row r="29" spans="1:6" x14ac:dyDescent="0.3">
      <c r="B29" s="12" t="e">
        <f>INDEX(Entry!C:C,VLOOKUP(ROW()-$A$20,Entry!G:H,2,FALSE),1)</f>
        <v>#N/A</v>
      </c>
      <c r="C29" s="25"/>
      <c r="E29" s="12" t="e">
        <f>INDEX(Entry!C:C,VLOOKUP(ROW()-$A$20,Entry!J:K,2,FALSE),1)</f>
        <v>#N/A</v>
      </c>
    </row>
    <row r="30" spans="1:6" x14ac:dyDescent="0.3">
      <c r="B30" s="12" t="e">
        <f>INDEX(Entry!C:C,VLOOKUP(ROW()-$A$20,Entry!G:H,2,FALSE),1)</f>
        <v>#N/A</v>
      </c>
      <c r="E30" s="12" t="e">
        <f>INDEX(Entry!C:C,VLOOKUP(ROW()-$A$20,Entry!J:K,2,FALSE),1)</f>
        <v>#N/A</v>
      </c>
    </row>
    <row r="31" spans="1:6" x14ac:dyDescent="0.3">
      <c r="B31" s="12" t="e">
        <f>INDEX(Entry!C:C,VLOOKUP(ROW()-$A$20,Entry!G:H,2,FALSE),1)</f>
        <v>#N/A</v>
      </c>
      <c r="E31" s="12" t="e">
        <f>INDEX(Entry!C:C,VLOOKUP(ROW()-$A$20,Entry!J:K,2,FALSE),1)</f>
        <v>#N/A</v>
      </c>
    </row>
    <row r="32" spans="1:6" x14ac:dyDescent="0.3">
      <c r="B32" s="12" t="e">
        <f>INDEX(Entry!C:C,VLOOKUP(ROW()-$A$20,Entry!G:H,2,FALSE),1)</f>
        <v>#N/A</v>
      </c>
      <c r="E32" s="12" t="e">
        <f>INDEX(Entry!C:C,VLOOKUP(ROW()-$A$20,Entry!J:K,2,FALSE),1)</f>
        <v>#N/A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8"/>
  <sheetViews>
    <sheetView workbookViewId="0">
      <selection activeCell="A21" sqref="A21"/>
    </sheetView>
  </sheetViews>
  <sheetFormatPr defaultRowHeight="13.2" x14ac:dyDescent="0.25"/>
  <cols>
    <col min="1" max="1" width="9.109375" style="1"/>
  </cols>
  <sheetData>
    <row r="1" spans="1:1" x14ac:dyDescent="0.25">
      <c r="A1" s="70" t="s">
        <v>39</v>
      </c>
    </row>
    <row r="2" spans="1:1" x14ac:dyDescent="0.25">
      <c r="A2" s="1" t="s">
        <v>119</v>
      </c>
    </row>
    <row r="3" spans="1:1" x14ac:dyDescent="0.25">
      <c r="A3" s="1" t="s">
        <v>120</v>
      </c>
    </row>
    <row r="4" spans="1:1" x14ac:dyDescent="0.25">
      <c r="A4" s="1" t="s">
        <v>121</v>
      </c>
    </row>
    <row r="5" spans="1:1" x14ac:dyDescent="0.25">
      <c r="A5" s="1" t="s">
        <v>122</v>
      </c>
    </row>
    <row r="6" spans="1:1" x14ac:dyDescent="0.25">
      <c r="A6" s="1" t="s">
        <v>98</v>
      </c>
    </row>
    <row r="7" spans="1:1" x14ac:dyDescent="0.25">
      <c r="A7" s="1" t="s">
        <v>99</v>
      </c>
    </row>
    <row r="8" spans="1:1" x14ac:dyDescent="0.25">
      <c r="A8" s="1" t="s">
        <v>100</v>
      </c>
    </row>
    <row r="9" spans="1:1" x14ac:dyDescent="0.25">
      <c r="A9" s="1" t="s">
        <v>101</v>
      </c>
    </row>
    <row r="10" spans="1:1" x14ac:dyDescent="0.25">
      <c r="A10" s="1" t="s">
        <v>102</v>
      </c>
    </row>
    <row r="11" spans="1:1" x14ac:dyDescent="0.25">
      <c r="A11" s="1" t="s">
        <v>103</v>
      </c>
    </row>
    <row r="12" spans="1:1" x14ac:dyDescent="0.25">
      <c r="A12" s="1" t="s">
        <v>104</v>
      </c>
    </row>
    <row r="13" spans="1:1" x14ac:dyDescent="0.25">
      <c r="A13" s="1" t="s">
        <v>105</v>
      </c>
    </row>
    <row r="14" spans="1:1" x14ac:dyDescent="0.25">
      <c r="A14" s="1" t="s">
        <v>106</v>
      </c>
    </row>
    <row r="15" spans="1:1" x14ac:dyDescent="0.25">
      <c r="A15" s="70" t="s">
        <v>88</v>
      </c>
    </row>
    <row r="16" spans="1:1" x14ac:dyDescent="0.25">
      <c r="A16" s="1" t="s">
        <v>123</v>
      </c>
    </row>
    <row r="17" spans="1:1" x14ac:dyDescent="0.25">
      <c r="A17" s="1" t="s">
        <v>124</v>
      </c>
    </row>
    <row r="18" spans="1:1" x14ac:dyDescent="0.25">
      <c r="A18" s="1" t="s">
        <v>125</v>
      </c>
    </row>
    <row r="19" spans="1:1" x14ac:dyDescent="0.25">
      <c r="A19" s="1" t="s">
        <v>126</v>
      </c>
    </row>
    <row r="20" spans="1:1" x14ac:dyDescent="0.25">
      <c r="A20" s="1" t="s">
        <v>89</v>
      </c>
    </row>
    <row r="21" spans="1:1" x14ac:dyDescent="0.25">
      <c r="A21" s="1" t="s">
        <v>90</v>
      </c>
    </row>
    <row r="22" spans="1:1" x14ac:dyDescent="0.25">
      <c r="A22" s="1" t="s">
        <v>91</v>
      </c>
    </row>
    <row r="23" spans="1:1" x14ac:dyDescent="0.25">
      <c r="A23" s="1" t="s">
        <v>92</v>
      </c>
    </row>
    <row r="24" spans="1:1" x14ac:dyDescent="0.25">
      <c r="A24" s="1" t="s">
        <v>93</v>
      </c>
    </row>
    <row r="25" spans="1:1" x14ac:dyDescent="0.25">
      <c r="A25" s="1" t="s">
        <v>94</v>
      </c>
    </row>
    <row r="26" spans="1:1" x14ac:dyDescent="0.25">
      <c r="A26" s="1" t="s">
        <v>95</v>
      </c>
    </row>
    <row r="27" spans="1:1" x14ac:dyDescent="0.25">
      <c r="A27" s="1" t="s">
        <v>96</v>
      </c>
    </row>
    <row r="28" spans="1:1" x14ac:dyDescent="0.25">
      <c r="A28" s="1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1"/>
  <sheetViews>
    <sheetView workbookViewId="0">
      <selection activeCell="D23" sqref="D23"/>
    </sheetView>
  </sheetViews>
  <sheetFormatPr defaultRowHeight="13.2" x14ac:dyDescent="0.25"/>
  <cols>
    <col min="1" max="1" width="10.6640625" bestFit="1" customWidth="1"/>
    <col min="2" max="2" width="21.33203125" bestFit="1" customWidth="1"/>
    <col min="3" max="3" width="16.33203125" bestFit="1" customWidth="1"/>
    <col min="4" max="4" width="4.33203125" style="1" customWidth="1"/>
    <col min="5" max="5" width="8.88671875" customWidth="1"/>
    <col min="6" max="6" width="9.44140625" style="6" customWidth="1"/>
    <col min="7" max="7" width="16.5546875" bestFit="1" customWidth="1"/>
    <col min="8" max="8" width="12.33203125" bestFit="1" customWidth="1"/>
    <col min="9" max="9" width="3" style="6" bestFit="1" customWidth="1"/>
    <col min="10" max="10" width="16.5546875" bestFit="1" customWidth="1"/>
    <col min="11" max="11" width="15.109375" bestFit="1" customWidth="1"/>
    <col min="12" max="12" width="3" style="6" bestFit="1" customWidth="1"/>
  </cols>
  <sheetData>
    <row r="1" spans="1:12" s="3" customFormat="1" x14ac:dyDescent="0.25">
      <c r="A1" s="5" t="s">
        <v>17</v>
      </c>
      <c r="B1" s="2" t="s">
        <v>27</v>
      </c>
      <c r="D1" s="2" t="s">
        <v>15</v>
      </c>
      <c r="E1" s="2" t="s">
        <v>18</v>
      </c>
      <c r="F1" s="4" t="s">
        <v>16</v>
      </c>
      <c r="H1" s="3" t="s">
        <v>19</v>
      </c>
      <c r="I1" s="7"/>
      <c r="K1" s="3" t="s">
        <v>20</v>
      </c>
      <c r="L1" s="7"/>
    </row>
    <row r="2" spans="1:12" s="42" customFormat="1" x14ac:dyDescent="0.25">
      <c r="A2" s="37" t="str">
        <f>IF($F2="","-",RANK($F2,$F:$F,1))</f>
        <v>-</v>
      </c>
      <c r="B2" s="38" t="str">
        <f>IF(D2="","",Finish!N4)</f>
        <v>Rossendale Harriers</v>
      </c>
      <c r="C2" s="38" t="str">
        <f>IF(D2="","",Finish!M4)</f>
        <v>Grant Cunliffe</v>
      </c>
      <c r="D2" s="39">
        <f>IF(LEFT(Finish!O4,1)&lt;&gt;"F",Finish!H4,"")</f>
        <v>1</v>
      </c>
      <c r="E2" s="40">
        <f>IF(B2="","",IF(B2="unattached","",COUNTIF(B$2:B2,B2)))</f>
        <v>1</v>
      </c>
      <c r="F2" s="41" t="str">
        <f>IF(E2=3,SUMIF(B$2:B2,B2,D$2:D2),"")</f>
        <v/>
      </c>
      <c r="G2" s="42" t="str">
        <f t="shared" ref="G2:G33" si="0">IF($E2=2,B2,"")</f>
        <v/>
      </c>
      <c r="H2" s="42" t="str">
        <f t="shared" ref="H2:H33" si="1">IF($E2=2,C2,"")</f>
        <v/>
      </c>
      <c r="I2" s="43" t="str">
        <f>IF($E2=2,Finish!H4,"")</f>
        <v/>
      </c>
      <c r="J2" s="42" t="str">
        <f t="shared" ref="J2:J33" si="2">IF($E2=3,B2,"")</f>
        <v/>
      </c>
      <c r="K2" s="42" t="str">
        <f t="shared" ref="K2:K33" si="3">IF($E2=3,C2,"")</f>
        <v/>
      </c>
      <c r="L2" s="43" t="str">
        <f>IF($E2=3,Finish!H4,"")</f>
        <v/>
      </c>
    </row>
    <row r="3" spans="1:12" s="42" customFormat="1" x14ac:dyDescent="0.25">
      <c r="A3" s="37" t="str">
        <f t="shared" ref="A3:A66" si="4">IF($F3="","-",RANK($F3,$F:$F,1))</f>
        <v>-</v>
      </c>
      <c r="B3" s="38" t="str">
        <f>IF(D3="","",Finish!N5)</f>
        <v>Rossendale Harriers</v>
      </c>
      <c r="C3" s="38" t="str">
        <f>IF(D3="","",Finish!M5)</f>
        <v>Joe Ormerod</v>
      </c>
      <c r="D3" s="39">
        <f>IF(LEFT(Finish!O5,1)&lt;&gt;"F",Finish!H5,"")</f>
        <v>2</v>
      </c>
      <c r="E3" s="40">
        <f>IF(B3="","",IF(B3="unattached","",COUNTIF(B$2:B3,B3)))</f>
        <v>2</v>
      </c>
      <c r="F3" s="41" t="str">
        <f>IF(E3=3,SUMIF(B$2:B3,B3,D$2:D3),"")</f>
        <v/>
      </c>
      <c r="G3" s="42" t="str">
        <f t="shared" si="0"/>
        <v>Rossendale Harriers</v>
      </c>
      <c r="H3" s="42" t="str">
        <f t="shared" si="1"/>
        <v>Joe Ormerod</v>
      </c>
      <c r="I3" s="43">
        <f>IF($E3=2,Finish!H5,"")</f>
        <v>2</v>
      </c>
      <c r="J3" s="42" t="str">
        <f t="shared" si="2"/>
        <v/>
      </c>
      <c r="K3" s="42" t="str">
        <f t="shared" si="3"/>
        <v/>
      </c>
      <c r="L3" s="43" t="str">
        <f>IF($E3=3,Finish!H5,"")</f>
        <v/>
      </c>
    </row>
    <row r="4" spans="1:12" s="42" customFormat="1" x14ac:dyDescent="0.25">
      <c r="A4" s="37">
        <f t="shared" si="4"/>
        <v>1</v>
      </c>
      <c r="B4" s="38" t="str">
        <f>IF(D4="","",Finish!N6)</f>
        <v>Rossendale Harriers</v>
      </c>
      <c r="C4" s="38" t="str">
        <f>IF(D4="","",Finish!M6)</f>
        <v>Joe Hopley</v>
      </c>
      <c r="D4" s="39">
        <f>IF(LEFT(Finish!O6,1)&lt;&gt;"F",Finish!H6,"")</f>
        <v>3</v>
      </c>
      <c r="E4" s="40">
        <f>IF(B4="","",IF(B4="unattached","",COUNTIF(B$2:B4,B4)))</f>
        <v>3</v>
      </c>
      <c r="F4" s="41">
        <f>IF(E4=3,SUMIF(B$2:B4,B4,D$2:D4),"")</f>
        <v>6</v>
      </c>
      <c r="G4" s="42" t="str">
        <f t="shared" si="0"/>
        <v/>
      </c>
      <c r="H4" s="42" t="str">
        <f t="shared" si="1"/>
        <v/>
      </c>
      <c r="I4" s="43" t="str">
        <f>IF($E4=2,Finish!H6,"")</f>
        <v/>
      </c>
      <c r="J4" s="42" t="str">
        <f t="shared" si="2"/>
        <v>Rossendale Harriers</v>
      </c>
      <c r="K4" s="42" t="str">
        <f t="shared" si="3"/>
        <v>Joe Hopley</v>
      </c>
      <c r="L4" s="43">
        <f>IF($E4=3,Finish!H6,"")</f>
        <v>3</v>
      </c>
    </row>
    <row r="5" spans="1:12" s="42" customFormat="1" x14ac:dyDescent="0.25">
      <c r="A5" s="37" t="str">
        <f t="shared" si="4"/>
        <v>-</v>
      </c>
      <c r="B5" s="38" t="str">
        <f>IF(D5="","",Finish!N7)</f>
        <v>Rossendale Harriers</v>
      </c>
      <c r="C5" s="38" t="str">
        <f>IF(D5="","",Finish!M7)</f>
        <v>Sean Greenwood</v>
      </c>
      <c r="D5" s="39">
        <f>IF(LEFT(Finish!O7,1)&lt;&gt;"F",Finish!H7,"")</f>
        <v>4</v>
      </c>
      <c r="E5" s="40">
        <f>IF(B5="","",IF(B5="unattached","",COUNTIF(B$2:B5,B5)))</f>
        <v>4</v>
      </c>
      <c r="F5" s="41" t="str">
        <f>IF(E5=3,SUMIF(B$2:B5,B5,D$2:D5),"")</f>
        <v/>
      </c>
      <c r="G5" s="42" t="str">
        <f t="shared" si="0"/>
        <v/>
      </c>
      <c r="H5" s="42" t="str">
        <f t="shared" si="1"/>
        <v/>
      </c>
      <c r="I5" s="43" t="str">
        <f>IF($E5=2,Finish!H7,"")</f>
        <v/>
      </c>
      <c r="J5" s="42" t="str">
        <f t="shared" si="2"/>
        <v/>
      </c>
      <c r="K5" s="42" t="str">
        <f t="shared" si="3"/>
        <v/>
      </c>
      <c r="L5" s="43" t="str">
        <f>IF($E5=3,Finish!H7,"")</f>
        <v/>
      </c>
    </row>
    <row r="6" spans="1:12" s="42" customFormat="1" x14ac:dyDescent="0.25">
      <c r="A6" s="37" t="str">
        <f t="shared" si="4"/>
        <v>-</v>
      </c>
      <c r="B6" s="38" t="str">
        <f>IF(D6="","",Finish!N8)</f>
        <v>unattached</v>
      </c>
      <c r="C6" s="38" t="str">
        <f>IF(D6="","",Finish!M8)</f>
        <v>Rob Mills</v>
      </c>
      <c r="D6" s="39">
        <f>IF(LEFT(Finish!O8,1)&lt;&gt;"F",Finish!H8,"")</f>
        <v>5</v>
      </c>
      <c r="E6" s="40" t="str">
        <f>IF(B6="","",IF(B6="unattached","",COUNTIF(B$2:B6,B6)))</f>
        <v/>
      </c>
      <c r="F6" s="41" t="str">
        <f>IF(E6=3,SUMIF(B$2:B6,B6,D$2:D6),"")</f>
        <v/>
      </c>
      <c r="G6" s="42" t="str">
        <f t="shared" si="0"/>
        <v/>
      </c>
      <c r="H6" s="42" t="str">
        <f t="shared" si="1"/>
        <v/>
      </c>
      <c r="I6" s="43" t="str">
        <f>IF($E6=2,Finish!H8,"")</f>
        <v/>
      </c>
      <c r="J6" s="42" t="str">
        <f t="shared" si="2"/>
        <v/>
      </c>
      <c r="K6" s="42" t="str">
        <f t="shared" si="3"/>
        <v/>
      </c>
      <c r="L6" s="43" t="str">
        <f>IF($E6=3,Finish!H8,"")</f>
        <v/>
      </c>
    </row>
    <row r="7" spans="1:12" s="42" customFormat="1" x14ac:dyDescent="0.25">
      <c r="A7" s="37" t="str">
        <f t="shared" si="4"/>
        <v>-</v>
      </c>
      <c r="B7" s="38" t="str">
        <f>IF(D7="","",Finish!N9)</f>
        <v>Rossendale Harriers</v>
      </c>
      <c r="C7" s="38" t="str">
        <f>IF(D7="","",Finish!M9)</f>
        <v>Philip Greenwood</v>
      </c>
      <c r="D7" s="39">
        <f>IF(LEFT(Finish!O9,1)&lt;&gt;"F",Finish!H9,"")</f>
        <v>6</v>
      </c>
      <c r="E7" s="40">
        <f>IF(B7="","",IF(B7="unattached","",COUNTIF(B$2:B7,B7)))</f>
        <v>5</v>
      </c>
      <c r="F7" s="41" t="str">
        <f>IF(E7=3,SUMIF(B$2:B7,B7,D$2:D7),"")</f>
        <v/>
      </c>
      <c r="G7" s="42" t="str">
        <f t="shared" si="0"/>
        <v/>
      </c>
      <c r="H7" s="42" t="str">
        <f t="shared" si="1"/>
        <v/>
      </c>
      <c r="I7" s="43" t="str">
        <f>IF($E7=2,Finish!H9,"")</f>
        <v/>
      </c>
      <c r="J7" s="42" t="str">
        <f t="shared" si="2"/>
        <v/>
      </c>
      <c r="K7" s="42" t="str">
        <f t="shared" si="3"/>
        <v/>
      </c>
      <c r="L7" s="43" t="str">
        <f>IF($E7=3,Finish!H9,"")</f>
        <v/>
      </c>
    </row>
    <row r="8" spans="1:12" s="42" customFormat="1" x14ac:dyDescent="0.25">
      <c r="A8" s="37" t="str">
        <f t="shared" si="4"/>
        <v>-</v>
      </c>
      <c r="B8" s="38" t="str">
        <f>IF(D8="","",Finish!N10)</f>
        <v>Todmorden Harriers</v>
      </c>
      <c r="C8" s="38" t="str">
        <f>IF(D8="","",Finish!M10)</f>
        <v>Gaz Pemberton</v>
      </c>
      <c r="D8" s="39">
        <f>IF(LEFT(Finish!O10,1)&lt;&gt;"F",Finish!H10,"")</f>
        <v>7</v>
      </c>
      <c r="E8" s="40">
        <f>IF(B8="","",IF(B8="unattached","",COUNTIF(B$2:B8,B8)))</f>
        <v>1</v>
      </c>
      <c r="F8" s="41" t="str">
        <f>IF(E8=3,SUMIF(B$2:B8,B8,D$2:D8),"")</f>
        <v/>
      </c>
      <c r="G8" s="42" t="str">
        <f t="shared" si="0"/>
        <v/>
      </c>
      <c r="H8" s="42" t="str">
        <f t="shared" si="1"/>
        <v/>
      </c>
      <c r="I8" s="43" t="str">
        <f>IF($E8=2,Finish!H10,"")</f>
        <v/>
      </c>
      <c r="J8" s="42" t="str">
        <f t="shared" si="2"/>
        <v/>
      </c>
      <c r="K8" s="42" t="str">
        <f t="shared" si="3"/>
        <v/>
      </c>
      <c r="L8" s="43" t="str">
        <f>IF($E8=3,Finish!H10,"")</f>
        <v/>
      </c>
    </row>
    <row r="9" spans="1:12" s="42" customFormat="1" x14ac:dyDescent="0.25">
      <c r="A9" s="37" t="str">
        <f t="shared" si="4"/>
        <v>-</v>
      </c>
      <c r="B9" s="38" t="str">
        <f>IF(D9="","",Finish!N11)</f>
        <v>Rossendale Harriers</v>
      </c>
      <c r="C9" s="38" t="str">
        <f>IF(D9="","",Finish!M11)</f>
        <v>George Clayton</v>
      </c>
      <c r="D9" s="39">
        <f>IF(LEFT(Finish!O11,1)&lt;&gt;"F",Finish!H11,"")</f>
        <v>8</v>
      </c>
      <c r="E9" s="40">
        <f>IF(B9="","",IF(B9="unattached","",COUNTIF(B$2:B9,B9)))</f>
        <v>6</v>
      </c>
      <c r="F9" s="41" t="str">
        <f>IF(E9=3,SUMIF(B$2:B9,B9,D$2:D9),"")</f>
        <v/>
      </c>
      <c r="G9" s="42" t="str">
        <f t="shared" si="0"/>
        <v/>
      </c>
      <c r="H9" s="42" t="str">
        <f t="shared" si="1"/>
        <v/>
      </c>
      <c r="I9" s="43" t="str">
        <f>IF($E9=2,Finish!H11,"")</f>
        <v/>
      </c>
      <c r="J9" s="42" t="str">
        <f t="shared" si="2"/>
        <v/>
      </c>
      <c r="K9" s="42" t="str">
        <f t="shared" si="3"/>
        <v/>
      </c>
      <c r="L9" s="43" t="str">
        <f>IF($E9=3,Finish!H11,"")</f>
        <v/>
      </c>
    </row>
    <row r="10" spans="1:12" s="42" customFormat="1" x14ac:dyDescent="0.25">
      <c r="A10" s="37" t="str">
        <f t="shared" si="4"/>
        <v>-</v>
      </c>
      <c r="B10" s="38" t="str">
        <f>IF(D10="","",Finish!N12)</f>
        <v>Penistone Footpath Runners</v>
      </c>
      <c r="C10" s="38" t="str">
        <f>IF(D10="","",Finish!M12)</f>
        <v>Damian Hilpin</v>
      </c>
      <c r="D10" s="39">
        <f>IF(LEFT(Finish!O12,1)&lt;&gt;"F",Finish!H12,"")</f>
        <v>9</v>
      </c>
      <c r="E10" s="40">
        <f>IF(B10="","",IF(B10="unattached","",COUNTIF(B$2:B10,B10)))</f>
        <v>1</v>
      </c>
      <c r="F10" s="41" t="str">
        <f>IF(E10=3,SUMIF(B$2:B10,B10,D$2:D10),"")</f>
        <v/>
      </c>
      <c r="G10" s="42" t="str">
        <f t="shared" si="0"/>
        <v/>
      </c>
      <c r="H10" s="42" t="str">
        <f t="shared" si="1"/>
        <v/>
      </c>
      <c r="I10" s="43" t="str">
        <f>IF($E10=2,Finish!H12,"")</f>
        <v/>
      </c>
      <c r="J10" s="42" t="str">
        <f t="shared" si="2"/>
        <v/>
      </c>
      <c r="K10" s="42" t="str">
        <f t="shared" si="3"/>
        <v/>
      </c>
      <c r="L10" s="43" t="str">
        <f>IF($E10=3,Finish!H12,"")</f>
        <v/>
      </c>
    </row>
    <row r="11" spans="1:12" s="42" customFormat="1" x14ac:dyDescent="0.25">
      <c r="A11" s="37" t="str">
        <f t="shared" si="4"/>
        <v>-</v>
      </c>
      <c r="B11" s="38" t="str">
        <f>IF(D11="","",Finish!N13)</f>
        <v>Clayton Le Moors</v>
      </c>
      <c r="C11" s="38" t="str">
        <f>IF(D11="","",Finish!M13)</f>
        <v>Jonny Hall</v>
      </c>
      <c r="D11" s="39">
        <f>IF(LEFT(Finish!O13,1)&lt;&gt;"F",Finish!H13,"")</f>
        <v>10</v>
      </c>
      <c r="E11" s="40">
        <f>IF(B11="","",IF(B11="unattached","",COUNTIF(B$2:B11,B11)))</f>
        <v>1</v>
      </c>
      <c r="F11" s="41" t="str">
        <f>IF(E11=3,SUMIF(B$2:B11,B11,D$2:D11),"")</f>
        <v/>
      </c>
      <c r="G11" s="42" t="str">
        <f t="shared" si="0"/>
        <v/>
      </c>
      <c r="H11" s="42" t="str">
        <f t="shared" si="1"/>
        <v/>
      </c>
      <c r="I11" s="43" t="str">
        <f>IF($E11=2,Finish!H13,"")</f>
        <v/>
      </c>
      <c r="J11" s="42" t="str">
        <f t="shared" si="2"/>
        <v/>
      </c>
      <c r="K11" s="42" t="str">
        <f t="shared" si="3"/>
        <v/>
      </c>
      <c r="L11" s="43" t="str">
        <f>IF($E11=3,Finish!H13,"")</f>
        <v/>
      </c>
    </row>
    <row r="12" spans="1:12" s="42" customFormat="1" x14ac:dyDescent="0.25">
      <c r="A12" s="37" t="str">
        <f t="shared" si="4"/>
        <v>-</v>
      </c>
      <c r="B12" s="38" t="str">
        <f>IF(D12="","",Finish!N14)</f>
        <v>Darwen Dashers</v>
      </c>
      <c r="C12" s="38" t="str">
        <f>IF(D12="","",Finish!M14)</f>
        <v>Brian Shaw</v>
      </c>
      <c r="D12" s="39">
        <f>IF(LEFT(Finish!O14,1)&lt;&gt;"F",Finish!H14,"")</f>
        <v>11</v>
      </c>
      <c r="E12" s="40">
        <f>IF(B12="","",IF(B12="unattached","",COUNTIF(B$2:B12,B12)))</f>
        <v>1</v>
      </c>
      <c r="F12" s="41" t="str">
        <f>IF(E12=3,SUMIF(B$2:B12,B12,D$2:D12),"")</f>
        <v/>
      </c>
      <c r="G12" s="42" t="str">
        <f t="shared" si="0"/>
        <v/>
      </c>
      <c r="H12" s="42" t="str">
        <f t="shared" si="1"/>
        <v/>
      </c>
      <c r="I12" s="43" t="str">
        <f>IF($E12=2,Finish!H14,"")</f>
        <v/>
      </c>
      <c r="J12" s="42" t="str">
        <f t="shared" si="2"/>
        <v/>
      </c>
      <c r="K12" s="42" t="str">
        <f t="shared" si="3"/>
        <v/>
      </c>
      <c r="L12" s="43" t="str">
        <f>IF($E12=3,Finish!H14,"")</f>
        <v/>
      </c>
    </row>
    <row r="13" spans="1:12" s="42" customFormat="1" x14ac:dyDescent="0.25">
      <c r="A13" s="37" t="str">
        <f t="shared" si="4"/>
        <v>-</v>
      </c>
      <c r="B13" s="38" t="str">
        <f>IF(D13="","",Finish!N15)</f>
        <v>Prestwich AC</v>
      </c>
      <c r="C13" s="38" t="str">
        <f>IF(D13="","",Finish!M15)</f>
        <v>Logan Ditando</v>
      </c>
      <c r="D13" s="39">
        <f>IF(LEFT(Finish!O15,1)&lt;&gt;"F",Finish!H15,"")</f>
        <v>12</v>
      </c>
      <c r="E13" s="40">
        <f>IF(B13="","",IF(B13="unattached","",COUNTIF(B$2:B13,B13)))</f>
        <v>1</v>
      </c>
      <c r="F13" s="41" t="str">
        <f>IF(E13=3,SUMIF(B$2:B13,B13,D$2:D13),"")</f>
        <v/>
      </c>
      <c r="G13" s="42" t="str">
        <f t="shared" si="0"/>
        <v/>
      </c>
      <c r="H13" s="42" t="str">
        <f t="shared" si="1"/>
        <v/>
      </c>
      <c r="I13" s="43" t="str">
        <f>IF($E13=2,Finish!H15,"")</f>
        <v/>
      </c>
      <c r="J13" s="42" t="str">
        <f t="shared" si="2"/>
        <v/>
      </c>
      <c r="K13" s="42" t="str">
        <f t="shared" si="3"/>
        <v/>
      </c>
      <c r="L13" s="43" t="str">
        <f>IF($E13=3,Finish!H15,"")</f>
        <v/>
      </c>
    </row>
    <row r="14" spans="1:12" s="42" customFormat="1" x14ac:dyDescent="0.25">
      <c r="A14" s="37" t="str">
        <f t="shared" si="4"/>
        <v>-</v>
      </c>
      <c r="B14" s="38" t="str">
        <f>IF(D14="","",Finish!N16)</f>
        <v>Ambleside AC</v>
      </c>
      <c r="C14" s="38" t="str">
        <f>IF(D14="","",Finish!M16)</f>
        <v>Konrad Koniarczyk</v>
      </c>
      <c r="D14" s="39">
        <f>IF(LEFT(Finish!O16,1)&lt;&gt;"F",Finish!H16,"")</f>
        <v>13</v>
      </c>
      <c r="E14" s="40">
        <f>IF(B14="","",IF(B14="unattached","",COUNTIF(B$2:B14,B14)))</f>
        <v>1</v>
      </c>
      <c r="F14" s="41" t="str">
        <f>IF(E14=3,SUMIF(B$2:B14,B14,D$2:D14),"")</f>
        <v/>
      </c>
      <c r="G14" s="42" t="str">
        <f t="shared" si="0"/>
        <v/>
      </c>
      <c r="H14" s="42" t="str">
        <f t="shared" si="1"/>
        <v/>
      </c>
      <c r="I14" s="43" t="str">
        <f>IF($E14=2,Finish!H16,"")</f>
        <v/>
      </c>
      <c r="J14" s="42" t="str">
        <f t="shared" si="2"/>
        <v/>
      </c>
      <c r="K14" s="42" t="str">
        <f t="shared" si="3"/>
        <v/>
      </c>
      <c r="L14" s="43" t="str">
        <f>IF($E14=3,Finish!H16,"")</f>
        <v/>
      </c>
    </row>
    <row r="15" spans="1:12" s="42" customFormat="1" x14ac:dyDescent="0.25">
      <c r="A15" s="37" t="str">
        <f t="shared" si="4"/>
        <v>-</v>
      </c>
      <c r="B15" s="38" t="str">
        <f>IF(D15="","",Finish!N17)</f>
        <v>Calder Valley</v>
      </c>
      <c r="C15" s="38" t="str">
        <f>IF(D15="","",Finish!M17)</f>
        <v>Elijah Peers-Webb</v>
      </c>
      <c r="D15" s="39">
        <f>IF(LEFT(Finish!O17,1)&lt;&gt;"F",Finish!H17,"")</f>
        <v>14</v>
      </c>
      <c r="E15" s="40">
        <f>IF(B15="","",IF(B15="unattached","",COUNTIF(B$2:B15,B15)))</f>
        <v>1</v>
      </c>
      <c r="F15" s="41" t="str">
        <f>IF(E15=3,SUMIF(B$2:B15,B15,D$2:D15),"")</f>
        <v/>
      </c>
      <c r="G15" s="42" t="str">
        <f t="shared" si="0"/>
        <v/>
      </c>
      <c r="H15" s="42" t="str">
        <f t="shared" si="1"/>
        <v/>
      </c>
      <c r="I15" s="43" t="str">
        <f>IF($E15=2,Finish!H17,"")</f>
        <v/>
      </c>
      <c r="J15" s="42" t="str">
        <f t="shared" si="2"/>
        <v/>
      </c>
      <c r="K15" s="42" t="str">
        <f t="shared" si="3"/>
        <v/>
      </c>
      <c r="L15" s="43" t="str">
        <f>IF($E15=3,Finish!H17,"")</f>
        <v/>
      </c>
    </row>
    <row r="16" spans="1:12" s="42" customFormat="1" x14ac:dyDescent="0.25">
      <c r="A16" s="37" t="str">
        <f t="shared" si="4"/>
        <v>-</v>
      </c>
      <c r="B16" s="38" t="str">
        <f>IF(D16="","",Finish!N18)</f>
        <v>Rossendale Harriers</v>
      </c>
      <c r="C16" s="38" t="str">
        <f>IF(D16="","",Finish!M18)</f>
        <v>Ian Duffy</v>
      </c>
      <c r="D16" s="39">
        <f>IF(LEFT(Finish!O18,1)&lt;&gt;"F",Finish!H18,"")</f>
        <v>15</v>
      </c>
      <c r="E16" s="40">
        <f>IF(B16="","",IF(B16="unattached","",COUNTIF(B$2:B16,B16)))</f>
        <v>7</v>
      </c>
      <c r="F16" s="41" t="str">
        <f>IF(E16=3,SUMIF(B$2:B16,B16,D$2:D16),"")</f>
        <v/>
      </c>
      <c r="G16" s="42" t="str">
        <f t="shared" si="0"/>
        <v/>
      </c>
      <c r="H16" s="42" t="str">
        <f t="shared" si="1"/>
        <v/>
      </c>
      <c r="I16" s="43" t="str">
        <f>IF($E16=2,Finish!H18,"")</f>
        <v/>
      </c>
      <c r="J16" s="42" t="str">
        <f t="shared" si="2"/>
        <v/>
      </c>
      <c r="K16" s="42" t="str">
        <f t="shared" si="3"/>
        <v/>
      </c>
      <c r="L16" s="43" t="str">
        <f>IF($E16=3,Finish!H18,"")</f>
        <v/>
      </c>
    </row>
    <row r="17" spans="1:12" s="42" customFormat="1" x14ac:dyDescent="0.25">
      <c r="A17" s="37" t="str">
        <f t="shared" si="4"/>
        <v>-</v>
      </c>
      <c r="B17" s="38" t="str">
        <f>IF(D17="","",Finish!N19)</f>
        <v>Clayton Le Moors</v>
      </c>
      <c r="C17" s="38" t="str">
        <f>IF(D17="","",Finish!M19)</f>
        <v>Ben Nield</v>
      </c>
      <c r="D17" s="39">
        <f>IF(LEFT(Finish!O19,1)&lt;&gt;"F",Finish!H19,"")</f>
        <v>16</v>
      </c>
      <c r="E17" s="40">
        <f>IF(B17="","",IF(B17="unattached","",COUNTIF(B$2:B17,B17)))</f>
        <v>2</v>
      </c>
      <c r="F17" s="41" t="str">
        <f>IF(E17=3,SUMIF(B$2:B17,B17,D$2:D17),"")</f>
        <v/>
      </c>
      <c r="G17" s="42" t="str">
        <f t="shared" si="0"/>
        <v>Clayton Le Moors</v>
      </c>
      <c r="H17" s="42" t="str">
        <f t="shared" si="1"/>
        <v>Ben Nield</v>
      </c>
      <c r="I17" s="43">
        <f>IF($E17=2,Finish!H19,"")</f>
        <v>16</v>
      </c>
      <c r="J17" s="42" t="str">
        <f t="shared" si="2"/>
        <v/>
      </c>
      <c r="K17" s="42" t="str">
        <f t="shared" si="3"/>
        <v/>
      </c>
      <c r="L17" s="43" t="str">
        <f>IF($E17=3,Finish!H19,"")</f>
        <v/>
      </c>
    </row>
    <row r="18" spans="1:12" s="42" customFormat="1" x14ac:dyDescent="0.25">
      <c r="A18" s="37" t="str">
        <f t="shared" si="4"/>
        <v>-</v>
      </c>
      <c r="B18" s="38" t="str">
        <f>IF(D18="","",Finish!N20)</f>
        <v>Prestwich AC</v>
      </c>
      <c r="C18" s="38" t="str">
        <f>IF(D18="","",Finish!M20)</f>
        <v>Daniel Cottell</v>
      </c>
      <c r="D18" s="39">
        <f>IF(LEFT(Finish!O20,1)&lt;&gt;"F",Finish!H20,"")</f>
        <v>17</v>
      </c>
      <c r="E18" s="40">
        <f>IF(B18="","",IF(B18="unattached","",COUNTIF(B$2:B18,B18)))</f>
        <v>2</v>
      </c>
      <c r="F18" s="41" t="str">
        <f>IF(E18=3,SUMIF(B$2:B18,B18,D$2:D18),"")</f>
        <v/>
      </c>
      <c r="G18" s="42" t="str">
        <f t="shared" si="0"/>
        <v>Prestwich AC</v>
      </c>
      <c r="H18" s="42" t="str">
        <f t="shared" si="1"/>
        <v>Daniel Cottell</v>
      </c>
      <c r="I18" s="43">
        <f>IF($E18=2,Finish!H20,"")</f>
        <v>17</v>
      </c>
      <c r="J18" s="42" t="str">
        <f t="shared" si="2"/>
        <v/>
      </c>
      <c r="K18" s="42" t="str">
        <f t="shared" si="3"/>
        <v/>
      </c>
      <c r="L18" s="43" t="str">
        <f>IF($E18=3,Finish!H20,"")</f>
        <v/>
      </c>
    </row>
    <row r="19" spans="1:12" s="42" customFormat="1" x14ac:dyDescent="0.25">
      <c r="A19" s="37">
        <f t="shared" si="4"/>
        <v>2</v>
      </c>
      <c r="B19" s="38" t="str">
        <f>IF(D19="","",Finish!N21)</f>
        <v>Clayton Le Moors</v>
      </c>
      <c r="C19" s="38" t="str">
        <f>IF(D19="","",Finish!M21)</f>
        <v>Dom Howell</v>
      </c>
      <c r="D19" s="39">
        <f>IF(LEFT(Finish!O21,1)&lt;&gt;"F",Finish!H21,"")</f>
        <v>18</v>
      </c>
      <c r="E19" s="40">
        <f>IF(B19="","",IF(B19="unattached","",COUNTIF(B$2:B19,B19)))</f>
        <v>3</v>
      </c>
      <c r="F19" s="41">
        <f>IF(E19=3,SUMIF(B$2:B19,B19,D$2:D19),"")</f>
        <v>44</v>
      </c>
      <c r="G19" s="42" t="str">
        <f t="shared" si="0"/>
        <v/>
      </c>
      <c r="H19" s="42" t="str">
        <f t="shared" si="1"/>
        <v/>
      </c>
      <c r="I19" s="43" t="str">
        <f>IF($E19=2,Finish!H21,"")</f>
        <v/>
      </c>
      <c r="J19" s="42" t="str">
        <f t="shared" si="2"/>
        <v>Clayton Le Moors</v>
      </c>
      <c r="K19" s="42" t="str">
        <f t="shared" si="3"/>
        <v>Dom Howell</v>
      </c>
      <c r="L19" s="43">
        <f>IF($E19=3,Finish!H21,"")</f>
        <v>18</v>
      </c>
    </row>
    <row r="20" spans="1:12" s="42" customFormat="1" x14ac:dyDescent="0.25">
      <c r="A20" s="37" t="str">
        <f t="shared" si="4"/>
        <v>-</v>
      </c>
      <c r="B20" s="38" t="str">
        <f>IF(D20="","",Finish!N22)</f>
        <v>Rossendale Harriers</v>
      </c>
      <c r="C20" s="38" t="str">
        <f>IF(D20="","",Finish!M22)</f>
        <v>Dave Haygarth</v>
      </c>
      <c r="D20" s="39">
        <f>IF(LEFT(Finish!O22,1)&lt;&gt;"F",Finish!H22,"")</f>
        <v>19</v>
      </c>
      <c r="E20" s="40">
        <f>IF(B20="","",IF(B20="unattached","",COUNTIF(B$2:B20,B20)))</f>
        <v>8</v>
      </c>
      <c r="F20" s="41" t="str">
        <f>IF(E20=3,SUMIF(B$2:B20,B20,D$2:D20),"")</f>
        <v/>
      </c>
      <c r="G20" s="42" t="str">
        <f t="shared" si="0"/>
        <v/>
      </c>
      <c r="H20" s="42" t="str">
        <f t="shared" si="1"/>
        <v/>
      </c>
      <c r="I20" s="43" t="str">
        <f>IF($E20=2,Finish!H22,"")</f>
        <v/>
      </c>
      <c r="J20" s="42" t="str">
        <f t="shared" si="2"/>
        <v/>
      </c>
      <c r="K20" s="42" t="str">
        <f t="shared" si="3"/>
        <v/>
      </c>
      <c r="L20" s="43" t="str">
        <f>IF($E20=3,Finish!H22,"")</f>
        <v/>
      </c>
    </row>
    <row r="21" spans="1:12" s="42" customFormat="1" x14ac:dyDescent="0.25">
      <c r="A21" s="37">
        <f t="shared" si="4"/>
        <v>3</v>
      </c>
      <c r="B21" s="38" t="str">
        <f>IF(D21="","",Finish!N23)</f>
        <v>Prestwich AC</v>
      </c>
      <c r="C21" s="38" t="str">
        <f>IF(D21="","",Finish!M23)</f>
        <v xml:space="preserve">Samuel Smith </v>
      </c>
      <c r="D21" s="39">
        <f>IF(LEFT(Finish!O23,1)&lt;&gt;"F",Finish!H23,"")</f>
        <v>20</v>
      </c>
      <c r="E21" s="40">
        <f>IF(B21="","",IF(B21="unattached","",COUNTIF(B$2:B21,B21)))</f>
        <v>3</v>
      </c>
      <c r="F21" s="41">
        <f>IF(E21=3,SUMIF(B$2:B21,B21,D$2:D21),"")</f>
        <v>49</v>
      </c>
      <c r="G21" s="42" t="str">
        <f t="shared" si="0"/>
        <v/>
      </c>
      <c r="H21" s="42" t="str">
        <f t="shared" si="1"/>
        <v/>
      </c>
      <c r="I21" s="43" t="str">
        <f>IF($E21=2,Finish!H23,"")</f>
        <v/>
      </c>
      <c r="J21" s="42" t="str">
        <f t="shared" si="2"/>
        <v>Prestwich AC</v>
      </c>
      <c r="K21" s="42" t="str">
        <f t="shared" si="3"/>
        <v xml:space="preserve">Samuel Smith </v>
      </c>
      <c r="L21" s="43">
        <f>IF($E21=3,Finish!H23,"")</f>
        <v>20</v>
      </c>
    </row>
    <row r="22" spans="1:12" s="42" customFormat="1" x14ac:dyDescent="0.25">
      <c r="A22" s="37" t="str">
        <f t="shared" si="4"/>
        <v>-</v>
      </c>
      <c r="B22" s="38" t="str">
        <f>IF(D22="","",Finish!N24)</f>
        <v>Rossendale Harriers</v>
      </c>
      <c r="C22" s="38" t="str">
        <f>IF(D22="","",Finish!M24)</f>
        <v>Michael Toman</v>
      </c>
      <c r="D22" s="39">
        <f>IF(LEFT(Finish!O24,1)&lt;&gt;"F",Finish!H24,"")</f>
        <v>21</v>
      </c>
      <c r="E22" s="40">
        <f>IF(B22="","",IF(B22="unattached","",COUNTIF(B$2:B22,B22)))</f>
        <v>9</v>
      </c>
      <c r="F22" s="41" t="str">
        <f>IF(E22=3,SUMIF(B$2:B22,B22,D$2:D22),"")</f>
        <v/>
      </c>
      <c r="G22" s="42" t="str">
        <f t="shared" si="0"/>
        <v/>
      </c>
      <c r="H22" s="42" t="str">
        <f t="shared" si="1"/>
        <v/>
      </c>
      <c r="I22" s="43" t="str">
        <f>IF($E22=2,Finish!H24,"")</f>
        <v/>
      </c>
      <c r="J22" s="42" t="str">
        <f t="shared" si="2"/>
        <v/>
      </c>
      <c r="K22" s="42" t="str">
        <f t="shared" si="3"/>
        <v/>
      </c>
      <c r="L22" s="43" t="str">
        <f>IF($E22=3,Finish!H24,"")</f>
        <v/>
      </c>
    </row>
    <row r="23" spans="1:12" s="42" customFormat="1" x14ac:dyDescent="0.25">
      <c r="A23" s="37" t="str">
        <f t="shared" si="4"/>
        <v>-</v>
      </c>
      <c r="B23" s="38" t="str">
        <f>IF(D23="","",Finish!N25)</f>
        <v>unattached</v>
      </c>
      <c r="C23" s="38" t="str">
        <f>IF(D23="","",Finish!M25)</f>
        <v>Ryan Derby</v>
      </c>
      <c r="D23" s="39">
        <f>IF(LEFT(Finish!O25,1)&lt;&gt;"F",Finish!H25,"")</f>
        <v>22</v>
      </c>
      <c r="E23" s="40" t="str">
        <f>IF(B23="","",IF(B23="unattached","",COUNTIF(B$2:B23,B23)))</f>
        <v/>
      </c>
      <c r="F23" s="41" t="str">
        <f>IF(E23=3,SUMIF(B$2:B23,B23,D$2:D23),"")</f>
        <v/>
      </c>
      <c r="G23" s="42" t="str">
        <f t="shared" si="0"/>
        <v/>
      </c>
      <c r="H23" s="42" t="str">
        <f t="shared" si="1"/>
        <v/>
      </c>
      <c r="I23" s="43" t="str">
        <f>IF($E23=2,Finish!H25,"")</f>
        <v/>
      </c>
      <c r="J23" s="42" t="str">
        <f t="shared" si="2"/>
        <v/>
      </c>
      <c r="K23" s="42" t="str">
        <f t="shared" si="3"/>
        <v/>
      </c>
      <c r="L23" s="43" t="str">
        <f>IF($E23=3,Finish!H25,"")</f>
        <v/>
      </c>
    </row>
    <row r="24" spans="1:12" s="42" customFormat="1" x14ac:dyDescent="0.25">
      <c r="A24" s="37" t="str">
        <f t="shared" si="4"/>
        <v>-</v>
      </c>
      <c r="B24" s="38" t="str">
        <f>IF(D24="","",Finish!N26)</f>
        <v>Rossendale Harriers</v>
      </c>
      <c r="C24" s="38" t="str">
        <f>IF(D24="","",Finish!M26)</f>
        <v>Stuart Lewis</v>
      </c>
      <c r="D24" s="39">
        <f>IF(LEFT(Finish!O26,1)&lt;&gt;"F",Finish!H26,"")</f>
        <v>23</v>
      </c>
      <c r="E24" s="40">
        <f>IF(B24="","",IF(B24="unattached","",COUNTIF(B$2:B24,B24)))</f>
        <v>10</v>
      </c>
      <c r="F24" s="41" t="str">
        <f>IF(E24=3,SUMIF(B$2:B24,B24,D$2:D24),"")</f>
        <v/>
      </c>
      <c r="G24" s="42" t="str">
        <f t="shared" si="0"/>
        <v/>
      </c>
      <c r="H24" s="42" t="str">
        <f t="shared" si="1"/>
        <v/>
      </c>
      <c r="I24" s="43" t="str">
        <f>IF($E24=2,Finish!H26,"")</f>
        <v/>
      </c>
      <c r="J24" s="42" t="str">
        <f t="shared" si="2"/>
        <v/>
      </c>
      <c r="K24" s="42" t="str">
        <f t="shared" si="3"/>
        <v/>
      </c>
      <c r="L24" s="43" t="str">
        <f>IF($E24=3,Finish!H26,"")</f>
        <v/>
      </c>
    </row>
    <row r="25" spans="1:12" s="42" customFormat="1" x14ac:dyDescent="0.25">
      <c r="A25" s="37" t="str">
        <f t="shared" si="4"/>
        <v>-</v>
      </c>
      <c r="B25" s="38" t="str">
        <f>IF(D25="","",Finish!N27)</f>
        <v>Darwen Dashers</v>
      </c>
      <c r="C25" s="38" t="str">
        <f>IF(D25="","",Finish!M27)</f>
        <v>Gareth Davies</v>
      </c>
      <c r="D25" s="39">
        <f>IF(LEFT(Finish!O27,1)&lt;&gt;"F",Finish!H27,"")</f>
        <v>24</v>
      </c>
      <c r="E25" s="40">
        <f>IF(B25="","",IF(B25="unattached","",COUNTIF(B$2:B25,B25)))</f>
        <v>2</v>
      </c>
      <c r="F25" s="41" t="str">
        <f>IF(E25=3,SUMIF(B$2:B25,B25,D$2:D25),"")</f>
        <v/>
      </c>
      <c r="G25" s="42" t="str">
        <f t="shared" si="0"/>
        <v>Darwen Dashers</v>
      </c>
      <c r="H25" s="42" t="str">
        <f t="shared" si="1"/>
        <v>Gareth Davies</v>
      </c>
      <c r="I25" s="43">
        <f>IF($E25=2,Finish!H27,"")</f>
        <v>24</v>
      </c>
      <c r="J25" s="42" t="str">
        <f t="shared" si="2"/>
        <v/>
      </c>
      <c r="K25" s="42" t="str">
        <f t="shared" si="3"/>
        <v/>
      </c>
      <c r="L25" s="43" t="str">
        <f>IF($E25=3,Finish!H27,"")</f>
        <v/>
      </c>
    </row>
    <row r="26" spans="1:12" s="42" customFormat="1" x14ac:dyDescent="0.25">
      <c r="A26" s="37" t="str">
        <f t="shared" si="4"/>
        <v>-</v>
      </c>
      <c r="B26" s="38" t="str">
        <f>IF(D26="","",Finish!N28)</f>
        <v>Rossendale Harriers</v>
      </c>
      <c r="C26" s="38" t="str">
        <f>IF(D26="","",Finish!M28)</f>
        <v>Mervyn Keys</v>
      </c>
      <c r="D26" s="39">
        <f>IF(LEFT(Finish!O28,1)&lt;&gt;"F",Finish!H28,"")</f>
        <v>25</v>
      </c>
      <c r="E26" s="40">
        <f>IF(B26="","",IF(B26="unattached","",COUNTIF(B$2:B26,B26)))</f>
        <v>11</v>
      </c>
      <c r="F26" s="41" t="str">
        <f>IF(E26=3,SUMIF(B$2:B26,B26,D$2:D26),"")</f>
        <v/>
      </c>
      <c r="G26" s="42" t="str">
        <f t="shared" si="0"/>
        <v/>
      </c>
      <c r="H26" s="42" t="str">
        <f t="shared" si="1"/>
        <v/>
      </c>
      <c r="I26" s="43" t="str">
        <f>IF($E26=2,Finish!H28,"")</f>
        <v/>
      </c>
      <c r="J26" s="42" t="str">
        <f t="shared" si="2"/>
        <v/>
      </c>
      <c r="K26" s="42" t="str">
        <f t="shared" si="3"/>
        <v/>
      </c>
      <c r="L26" s="43" t="str">
        <f>IF($E26=3,Finish!H28,"")</f>
        <v/>
      </c>
    </row>
    <row r="27" spans="1:12" s="42" customFormat="1" x14ac:dyDescent="0.25">
      <c r="A27" s="37" t="str">
        <f t="shared" si="4"/>
        <v>-</v>
      </c>
      <c r="B27" s="38" t="str">
        <f>IF(D27="","",Finish!N29)</f>
        <v>Rossendale Harriers</v>
      </c>
      <c r="C27" s="38" t="str">
        <f>IF(D27="","",Finish!M29)</f>
        <v xml:space="preserve">Dave Kelly </v>
      </c>
      <c r="D27" s="39">
        <f>IF(LEFT(Finish!O29,1)&lt;&gt;"F",Finish!H29,"")</f>
        <v>26</v>
      </c>
      <c r="E27" s="40">
        <f>IF(B27="","",IF(B27="unattached","",COUNTIF(B$2:B27,B27)))</f>
        <v>12</v>
      </c>
      <c r="F27" s="41" t="str">
        <f>IF(E27=3,SUMIF(B$2:B27,B27,D$2:D27),"")</f>
        <v/>
      </c>
      <c r="G27" s="42" t="str">
        <f t="shared" si="0"/>
        <v/>
      </c>
      <c r="H27" s="42" t="str">
        <f t="shared" si="1"/>
        <v/>
      </c>
      <c r="I27" s="43" t="str">
        <f>IF($E27=2,Finish!H29,"")</f>
        <v/>
      </c>
      <c r="J27" s="42" t="str">
        <f t="shared" si="2"/>
        <v/>
      </c>
      <c r="K27" s="42" t="str">
        <f t="shared" si="3"/>
        <v/>
      </c>
      <c r="L27" s="43" t="str">
        <f>IF($E27=3,Finish!H29,"")</f>
        <v/>
      </c>
    </row>
    <row r="28" spans="1:12" s="42" customFormat="1" x14ac:dyDescent="0.25">
      <c r="A28" s="37" t="str">
        <f t="shared" si="4"/>
        <v>-</v>
      </c>
      <c r="B28" s="38" t="str">
        <f>IF(D28="","",Finish!N30)</f>
        <v>Bowland FR</v>
      </c>
      <c r="C28" s="38" t="str">
        <f>IF(D28="","",Finish!M30)</f>
        <v>Matt Bourne</v>
      </c>
      <c r="D28" s="39">
        <f>IF(LEFT(Finish!O30,1)&lt;&gt;"F",Finish!H30,"")</f>
        <v>27</v>
      </c>
      <c r="E28" s="40">
        <f>IF(B28="","",IF(B28="unattached","",COUNTIF(B$2:B28,B28)))</f>
        <v>1</v>
      </c>
      <c r="F28" s="41" t="str">
        <f>IF(E28=3,SUMIF(B$2:B28,B28,D$2:D28),"")</f>
        <v/>
      </c>
      <c r="G28" s="42" t="str">
        <f t="shared" si="0"/>
        <v/>
      </c>
      <c r="H28" s="42" t="str">
        <f t="shared" si="1"/>
        <v/>
      </c>
      <c r="I28" s="43" t="str">
        <f>IF($E28=2,Finish!H30,"")</f>
        <v/>
      </c>
      <c r="J28" s="42" t="str">
        <f t="shared" si="2"/>
        <v/>
      </c>
      <c r="K28" s="42" t="str">
        <f t="shared" si="3"/>
        <v/>
      </c>
      <c r="L28" s="43" t="str">
        <f>IF($E28=3,Finish!H30,"")</f>
        <v/>
      </c>
    </row>
    <row r="29" spans="1:12" s="42" customFormat="1" x14ac:dyDescent="0.25">
      <c r="A29" s="37" t="str">
        <f t="shared" si="4"/>
        <v>-</v>
      </c>
      <c r="B29" s="38" t="str">
        <f>IF(D29="","",Finish!N31)</f>
        <v>unattached</v>
      </c>
      <c r="C29" s="38" t="str">
        <f>IF(D29="","",Finish!M31)</f>
        <v>Martin Boyd</v>
      </c>
      <c r="D29" s="39">
        <f>IF(LEFT(Finish!O31,1)&lt;&gt;"F",Finish!H31,"")</f>
        <v>28</v>
      </c>
      <c r="E29" s="40" t="str">
        <f>IF(B29="","",IF(B29="unattached","",COUNTIF(B$2:B29,B29)))</f>
        <v/>
      </c>
      <c r="F29" s="41" t="str">
        <f>IF(E29=3,SUMIF(B$2:B29,B29,D$2:D29),"")</f>
        <v/>
      </c>
      <c r="G29" s="42" t="str">
        <f t="shared" si="0"/>
        <v/>
      </c>
      <c r="H29" s="42" t="str">
        <f t="shared" si="1"/>
        <v/>
      </c>
      <c r="I29" s="43" t="str">
        <f>IF($E29=2,Finish!H31,"")</f>
        <v/>
      </c>
      <c r="J29" s="42" t="str">
        <f t="shared" si="2"/>
        <v/>
      </c>
      <c r="K29" s="42" t="str">
        <f t="shared" si="3"/>
        <v/>
      </c>
      <c r="L29" s="43" t="str">
        <f>IF($E29=3,Finish!H31,"")</f>
        <v/>
      </c>
    </row>
    <row r="30" spans="1:12" s="42" customFormat="1" x14ac:dyDescent="0.25">
      <c r="A30" s="37" t="str">
        <f t="shared" si="4"/>
        <v>-</v>
      </c>
      <c r="B30" s="38" t="str">
        <f>IF(D30="","",Finish!N32)</f>
        <v>unattached</v>
      </c>
      <c r="C30" s="38" t="str">
        <f>IF(D30="","",Finish!M32)</f>
        <v>Tom Hall</v>
      </c>
      <c r="D30" s="39">
        <f>IF(LEFT(Finish!O32,1)&lt;&gt;"F",Finish!H32,"")</f>
        <v>29</v>
      </c>
      <c r="E30" s="40" t="str">
        <f>IF(B30="","",IF(B30="unattached","",COUNTIF(B$2:B30,B30)))</f>
        <v/>
      </c>
      <c r="F30" s="41" t="str">
        <f>IF(E30=3,SUMIF(B$2:B30,B30,D$2:D30),"")</f>
        <v/>
      </c>
      <c r="G30" s="42" t="str">
        <f t="shared" si="0"/>
        <v/>
      </c>
      <c r="H30" s="42" t="str">
        <f t="shared" si="1"/>
        <v/>
      </c>
      <c r="I30" s="43" t="str">
        <f>IF($E30=2,Finish!H32,"")</f>
        <v/>
      </c>
      <c r="J30" s="42" t="str">
        <f t="shared" si="2"/>
        <v/>
      </c>
      <c r="K30" s="42" t="str">
        <f t="shared" si="3"/>
        <v/>
      </c>
      <c r="L30" s="43" t="str">
        <f>IF($E30=3,Finish!H32,"")</f>
        <v/>
      </c>
    </row>
    <row r="31" spans="1:12" s="42" customFormat="1" x14ac:dyDescent="0.25">
      <c r="A31" s="37" t="str">
        <f t="shared" si="4"/>
        <v>-</v>
      </c>
      <c r="B31" s="38" t="str">
        <f>IF(D31="","",Finish!N33)</f>
        <v>Prestwich AC</v>
      </c>
      <c r="C31" s="38" t="str">
        <f>IF(D31="","",Finish!M33)</f>
        <v xml:space="preserve">Nigel Holmes </v>
      </c>
      <c r="D31" s="39">
        <f>IF(LEFT(Finish!O33,1)&lt;&gt;"F",Finish!H33,"")</f>
        <v>30</v>
      </c>
      <c r="E31" s="40">
        <f>IF(B31="","",IF(B31="unattached","",COUNTIF(B$2:B31,B31)))</f>
        <v>4</v>
      </c>
      <c r="F31" s="41" t="str">
        <f>IF(E31=3,SUMIF(B$2:B31,B31,D$2:D31),"")</f>
        <v/>
      </c>
      <c r="G31" s="42" t="str">
        <f t="shared" si="0"/>
        <v/>
      </c>
      <c r="H31" s="42" t="str">
        <f t="shared" si="1"/>
        <v/>
      </c>
      <c r="I31" s="43" t="str">
        <f>IF($E31=2,Finish!H33,"")</f>
        <v/>
      </c>
      <c r="J31" s="42" t="str">
        <f t="shared" si="2"/>
        <v/>
      </c>
      <c r="K31" s="42" t="str">
        <f t="shared" si="3"/>
        <v/>
      </c>
      <c r="L31" s="43" t="str">
        <f>IF($E31=3,Finish!H33,"")</f>
        <v/>
      </c>
    </row>
    <row r="32" spans="1:12" s="42" customFormat="1" x14ac:dyDescent="0.25">
      <c r="A32" s="37" t="str">
        <f t="shared" si="4"/>
        <v>-</v>
      </c>
      <c r="B32" s="38" t="str">
        <f>IF(D32="","",Finish!N34)</f>
        <v>Rossendale Harriers</v>
      </c>
      <c r="C32" s="38" t="str">
        <f>IF(D32="","",Finish!M34)</f>
        <v>Lisa Parker</v>
      </c>
      <c r="D32" s="39">
        <f>IF(LEFT(Finish!O34,1)&lt;&gt;"F",Finish!H34,"")</f>
        <v>31</v>
      </c>
      <c r="E32" s="40">
        <f>IF(B32="","",IF(B32="unattached","",COUNTIF(B$2:B32,B32)))</f>
        <v>13</v>
      </c>
      <c r="F32" s="41" t="str">
        <f>IF(E32=3,SUMIF(B$2:B32,B32,D$2:D32),"")</f>
        <v/>
      </c>
      <c r="G32" s="42" t="str">
        <f t="shared" si="0"/>
        <v/>
      </c>
      <c r="H32" s="42" t="str">
        <f t="shared" si="1"/>
        <v/>
      </c>
      <c r="I32" s="43" t="str">
        <f>IF($E32=2,Finish!H34,"")</f>
        <v/>
      </c>
      <c r="J32" s="42" t="str">
        <f t="shared" si="2"/>
        <v/>
      </c>
      <c r="K32" s="42" t="str">
        <f t="shared" si="3"/>
        <v/>
      </c>
      <c r="L32" s="43" t="str">
        <f>IF($E32=3,Finish!H34,"")</f>
        <v/>
      </c>
    </row>
    <row r="33" spans="1:12" s="42" customFormat="1" x14ac:dyDescent="0.25">
      <c r="A33" s="37" t="str">
        <f t="shared" si="4"/>
        <v>-</v>
      </c>
      <c r="B33" s="38" t="str">
        <f>IF(D33="","",Finish!N35)</f>
        <v>Accrington RR</v>
      </c>
      <c r="C33" s="38" t="str">
        <f>IF(D33="","",Finish!M35)</f>
        <v>Kamil Kuyawski</v>
      </c>
      <c r="D33" s="39">
        <f>IF(LEFT(Finish!O35,1)&lt;&gt;"F",Finish!H35,"")</f>
        <v>32</v>
      </c>
      <c r="E33" s="40">
        <f>IF(B33="","",IF(B33="unattached","",COUNTIF(B$2:B33,B33)))</f>
        <v>1</v>
      </c>
      <c r="F33" s="41" t="str">
        <f>IF(E33=3,SUMIF(B$2:B33,B33,D$2:D33),"")</f>
        <v/>
      </c>
      <c r="G33" s="42" t="str">
        <f t="shared" si="0"/>
        <v/>
      </c>
      <c r="H33" s="42" t="str">
        <f t="shared" si="1"/>
        <v/>
      </c>
      <c r="I33" s="43" t="str">
        <f>IF($E33=2,Finish!H35,"")</f>
        <v/>
      </c>
      <c r="J33" s="42" t="str">
        <f t="shared" si="2"/>
        <v/>
      </c>
      <c r="K33" s="42" t="str">
        <f t="shared" si="3"/>
        <v/>
      </c>
      <c r="L33" s="43" t="str">
        <f>IF($E33=3,Finish!H35,"")</f>
        <v/>
      </c>
    </row>
    <row r="34" spans="1:12" s="42" customFormat="1" x14ac:dyDescent="0.25">
      <c r="A34" s="37" t="str">
        <f t="shared" si="4"/>
        <v>-</v>
      </c>
      <c r="B34" s="38" t="str">
        <f>IF(D34="","",Finish!N36)</f>
        <v>Radcliffe AC</v>
      </c>
      <c r="C34" s="38" t="str">
        <f>IF(D34="","",Finish!M36)</f>
        <v>Ian Swan</v>
      </c>
      <c r="D34" s="39">
        <f>IF(LEFT(Finish!O36,1)&lt;&gt;"F",Finish!H36,"")</f>
        <v>33</v>
      </c>
      <c r="E34" s="40">
        <f>IF(B34="","",IF(B34="unattached","",COUNTIF(B$2:B34,B34)))</f>
        <v>1</v>
      </c>
      <c r="F34" s="41" t="str">
        <f>IF(E34=3,SUMIF(B$2:B34,B34,D$2:D34),"")</f>
        <v/>
      </c>
      <c r="G34" s="42" t="str">
        <f t="shared" ref="G34:G65" si="5">IF($E34=2,B34,"")</f>
        <v/>
      </c>
      <c r="H34" s="42" t="str">
        <f t="shared" ref="H34:H65" si="6">IF($E34=2,C34,"")</f>
        <v/>
      </c>
      <c r="I34" s="43" t="str">
        <f>IF($E34=2,Finish!H36,"")</f>
        <v/>
      </c>
      <c r="J34" s="42" t="str">
        <f t="shared" ref="J34:J65" si="7">IF($E34=3,B34,"")</f>
        <v/>
      </c>
      <c r="K34" s="42" t="str">
        <f t="shared" ref="K34:K65" si="8">IF($E34=3,C34,"")</f>
        <v/>
      </c>
      <c r="L34" s="43" t="str">
        <f>IF($E34=3,Finish!H36,"")</f>
        <v/>
      </c>
    </row>
    <row r="35" spans="1:12" s="42" customFormat="1" x14ac:dyDescent="0.25">
      <c r="A35" s="37" t="str">
        <f t="shared" si="4"/>
        <v>-</v>
      </c>
      <c r="B35" s="38" t="str">
        <f>IF(D35="","",Finish!N37)</f>
        <v>unattached</v>
      </c>
      <c r="C35" s="38" t="str">
        <f>IF(D35="","",Finish!M37)</f>
        <v>Dan Vipham</v>
      </c>
      <c r="D35" s="39">
        <f>IF(LEFT(Finish!O37,1)&lt;&gt;"F",Finish!H37,"")</f>
        <v>34</v>
      </c>
      <c r="E35" s="40" t="str">
        <f>IF(B35="","",IF(B35="unattached","",COUNTIF(B$2:B35,B35)))</f>
        <v/>
      </c>
      <c r="F35" s="41" t="str">
        <f>IF(E35=3,SUMIF(B$2:B35,B35,D$2:D35),"")</f>
        <v/>
      </c>
      <c r="G35" s="42" t="str">
        <f t="shared" si="5"/>
        <v/>
      </c>
      <c r="H35" s="42" t="str">
        <f t="shared" si="6"/>
        <v/>
      </c>
      <c r="I35" s="43" t="str">
        <f>IF($E35=2,Finish!H37,"")</f>
        <v/>
      </c>
      <c r="J35" s="42" t="str">
        <f t="shared" si="7"/>
        <v/>
      </c>
      <c r="K35" s="42" t="str">
        <f t="shared" si="8"/>
        <v/>
      </c>
      <c r="L35" s="43" t="str">
        <f>IF($E35=3,Finish!H37,"")</f>
        <v/>
      </c>
    </row>
    <row r="36" spans="1:12" s="42" customFormat="1" x14ac:dyDescent="0.25">
      <c r="A36" s="37" t="str">
        <f t="shared" si="4"/>
        <v>-</v>
      </c>
      <c r="B36" s="38" t="str">
        <f>IF(D36="","",Finish!N38)</f>
        <v>Accrington RR</v>
      </c>
      <c r="C36" s="38" t="str">
        <f>IF(D36="","",Finish!M38)</f>
        <v>Joe Curran</v>
      </c>
      <c r="D36" s="39">
        <f>IF(LEFT(Finish!O38,1)&lt;&gt;"F",Finish!H38,"")</f>
        <v>35</v>
      </c>
      <c r="E36" s="40">
        <f>IF(B36="","",IF(B36="unattached","",COUNTIF(B$2:B36,B36)))</f>
        <v>2</v>
      </c>
      <c r="F36" s="41" t="str">
        <f>IF(E36=3,SUMIF(B$2:B36,B36,D$2:D36),"")</f>
        <v/>
      </c>
      <c r="G36" s="42" t="str">
        <f t="shared" si="5"/>
        <v>Accrington RR</v>
      </c>
      <c r="H36" s="42" t="str">
        <f t="shared" si="6"/>
        <v>Joe Curran</v>
      </c>
      <c r="I36" s="43">
        <f>IF($E36=2,Finish!H38,"")</f>
        <v>35</v>
      </c>
      <c r="J36" s="42" t="str">
        <f t="shared" si="7"/>
        <v/>
      </c>
      <c r="K36" s="42" t="str">
        <f t="shared" si="8"/>
        <v/>
      </c>
      <c r="L36" s="43" t="str">
        <f>IF($E36=3,Finish!H38,"")</f>
        <v/>
      </c>
    </row>
    <row r="37" spans="1:12" s="42" customFormat="1" x14ac:dyDescent="0.25">
      <c r="A37" s="37">
        <f t="shared" si="4"/>
        <v>4</v>
      </c>
      <c r="B37" s="38" t="str">
        <f>IF(D37="","",Finish!N39)</f>
        <v>Darwen Dashers</v>
      </c>
      <c r="C37" s="38" t="str">
        <f>IF(D37="","",Finish!M39)</f>
        <v>Chris Cash</v>
      </c>
      <c r="D37" s="39">
        <f>IF(LEFT(Finish!O39,1)&lt;&gt;"F",Finish!H39,"")</f>
        <v>36</v>
      </c>
      <c r="E37" s="40">
        <f>IF(B37="","",IF(B37="unattached","",COUNTIF(B$2:B37,B37)))</f>
        <v>3</v>
      </c>
      <c r="F37" s="41">
        <f>IF(E37=3,SUMIF(B$2:B37,B37,D$2:D37),"")</f>
        <v>71</v>
      </c>
      <c r="G37" s="42" t="str">
        <f t="shared" si="5"/>
        <v/>
      </c>
      <c r="H37" s="42" t="str">
        <f t="shared" si="6"/>
        <v/>
      </c>
      <c r="I37" s="43" t="str">
        <f>IF($E37=2,Finish!H39,"")</f>
        <v/>
      </c>
      <c r="J37" s="42" t="str">
        <f t="shared" si="7"/>
        <v>Darwen Dashers</v>
      </c>
      <c r="K37" s="42" t="str">
        <f t="shared" si="8"/>
        <v>Chris Cash</v>
      </c>
      <c r="L37" s="43">
        <f>IF($E37=3,Finish!H39,"")</f>
        <v>36</v>
      </c>
    </row>
    <row r="38" spans="1:12" s="42" customFormat="1" x14ac:dyDescent="0.25">
      <c r="A38" s="37" t="str">
        <f t="shared" si="4"/>
        <v>-</v>
      </c>
      <c r="B38" s="38" t="str">
        <f>IF(D38="","",Finish!N40)</f>
        <v>unattached</v>
      </c>
      <c r="C38" s="38" t="str">
        <f>IF(D38="","",Finish!M40)</f>
        <v xml:space="preserve">Nicola Bowen </v>
      </c>
      <c r="D38" s="39">
        <f>IF(LEFT(Finish!O40,1)&lt;&gt;"F",Finish!H40,"")</f>
        <v>37</v>
      </c>
      <c r="E38" s="40" t="str">
        <f>IF(B38="","",IF(B38="unattached","",COUNTIF(B$2:B38,B38)))</f>
        <v/>
      </c>
      <c r="F38" s="41" t="str">
        <f>IF(E38=3,SUMIF(B$2:B38,B38,D$2:D38),"")</f>
        <v/>
      </c>
      <c r="G38" s="42" t="str">
        <f t="shared" si="5"/>
        <v/>
      </c>
      <c r="H38" s="42" t="str">
        <f t="shared" si="6"/>
        <v/>
      </c>
      <c r="I38" s="43" t="str">
        <f>IF($E38=2,Finish!H40,"")</f>
        <v/>
      </c>
      <c r="J38" s="42" t="str">
        <f t="shared" si="7"/>
        <v/>
      </c>
      <c r="K38" s="42" t="str">
        <f t="shared" si="8"/>
        <v/>
      </c>
      <c r="L38" s="43" t="str">
        <f>IF($E38=3,Finish!H40,"")</f>
        <v/>
      </c>
    </row>
    <row r="39" spans="1:12" s="42" customFormat="1" x14ac:dyDescent="0.25">
      <c r="A39" s="37" t="str">
        <f t="shared" si="4"/>
        <v>-</v>
      </c>
      <c r="B39" s="38" t="str">
        <f>IF(D39="","",Finish!N41)</f>
        <v>Prestwich AC</v>
      </c>
      <c r="C39" s="38" t="str">
        <f>IF(D39="","",Finish!M41)</f>
        <v>Stuart Smith</v>
      </c>
      <c r="D39" s="39">
        <f>IF(LEFT(Finish!O41,1)&lt;&gt;"F",Finish!H41,"")</f>
        <v>38</v>
      </c>
      <c r="E39" s="40">
        <f>IF(B39="","",IF(B39="unattached","",COUNTIF(B$2:B39,B39)))</f>
        <v>5</v>
      </c>
      <c r="F39" s="41" t="str">
        <f>IF(E39=3,SUMIF(B$2:B39,B39,D$2:D39),"")</f>
        <v/>
      </c>
      <c r="G39" s="42" t="str">
        <f t="shared" si="5"/>
        <v/>
      </c>
      <c r="H39" s="42" t="str">
        <f t="shared" si="6"/>
        <v/>
      </c>
      <c r="I39" s="43" t="str">
        <f>IF($E39=2,Finish!H41,"")</f>
        <v/>
      </c>
      <c r="J39" s="42" t="str">
        <f t="shared" si="7"/>
        <v/>
      </c>
      <c r="K39" s="42" t="str">
        <f t="shared" si="8"/>
        <v/>
      </c>
      <c r="L39" s="43" t="str">
        <f>IF($E39=3,Finish!H41,"")</f>
        <v/>
      </c>
    </row>
    <row r="40" spans="1:12" s="42" customFormat="1" x14ac:dyDescent="0.25">
      <c r="A40" s="37" t="str">
        <f t="shared" si="4"/>
        <v>-</v>
      </c>
      <c r="B40" s="38" t="str">
        <f>IF(D40="","",Finish!N42)</f>
        <v>Darwen Dashers</v>
      </c>
      <c r="C40" s="38" t="str">
        <f>IF(D40="","",Finish!M42)</f>
        <v>Michael Wilding</v>
      </c>
      <c r="D40" s="39">
        <f>IF(LEFT(Finish!O42,1)&lt;&gt;"F",Finish!H42,"")</f>
        <v>39</v>
      </c>
      <c r="E40" s="40">
        <f>IF(B40="","",IF(B40="unattached","",COUNTIF(B$2:B40,B40)))</f>
        <v>4</v>
      </c>
      <c r="F40" s="41" t="str">
        <f>IF(E40=3,SUMIF(B$2:B40,B40,D$2:D40),"")</f>
        <v/>
      </c>
      <c r="G40" s="42" t="str">
        <f t="shared" si="5"/>
        <v/>
      </c>
      <c r="H40" s="42" t="str">
        <f t="shared" si="6"/>
        <v/>
      </c>
      <c r="I40" s="43" t="str">
        <f>IF($E40=2,Finish!H42,"")</f>
        <v/>
      </c>
      <c r="J40" s="42" t="str">
        <f t="shared" si="7"/>
        <v/>
      </c>
      <c r="K40" s="42" t="str">
        <f t="shared" si="8"/>
        <v/>
      </c>
      <c r="L40" s="43" t="str">
        <f>IF($E40=3,Finish!H42,"")</f>
        <v/>
      </c>
    </row>
    <row r="41" spans="1:12" s="42" customFormat="1" x14ac:dyDescent="0.25">
      <c r="A41" s="37" t="str">
        <f t="shared" si="4"/>
        <v>-</v>
      </c>
      <c r="B41" s="38" t="str">
        <f>IF(D41="","",Finish!N43)</f>
        <v>Prestwich AC</v>
      </c>
      <c r="C41" s="38" t="str">
        <f>IF(D41="","",Finish!M43)</f>
        <v>Christopher Davies</v>
      </c>
      <c r="D41" s="39">
        <f>IF(LEFT(Finish!O43,1)&lt;&gt;"F",Finish!H43,"")</f>
        <v>40</v>
      </c>
      <c r="E41" s="40">
        <f>IF(B41="","",IF(B41="unattached","",COUNTIF(B$2:B41,B41)))</f>
        <v>6</v>
      </c>
      <c r="F41" s="41" t="str">
        <f>IF(E41=3,SUMIF(B$2:B41,B41,D$2:D41),"")</f>
        <v/>
      </c>
      <c r="G41" s="42" t="str">
        <f t="shared" si="5"/>
        <v/>
      </c>
      <c r="H41" s="42" t="str">
        <f t="shared" si="6"/>
        <v/>
      </c>
      <c r="I41" s="43" t="str">
        <f>IF($E41=2,Finish!H43,"")</f>
        <v/>
      </c>
      <c r="J41" s="42" t="str">
        <f t="shared" si="7"/>
        <v/>
      </c>
      <c r="K41" s="42" t="str">
        <f t="shared" si="8"/>
        <v/>
      </c>
      <c r="L41" s="43" t="str">
        <f>IF($E41=3,Finish!H43,"")</f>
        <v/>
      </c>
    </row>
    <row r="42" spans="1:12" s="42" customFormat="1" x14ac:dyDescent="0.25">
      <c r="A42" s="37" t="str">
        <f t="shared" si="4"/>
        <v>-</v>
      </c>
      <c r="B42" s="38" t="str">
        <f>IF(D42="","",Finish!N44)</f>
        <v>Holcombe</v>
      </c>
      <c r="C42" s="38" t="str">
        <f>IF(D42="","",Finish!M44)</f>
        <v>Steven White</v>
      </c>
      <c r="D42" s="39">
        <f>IF(LEFT(Finish!O44,1)&lt;&gt;"F",Finish!H44,"")</f>
        <v>41</v>
      </c>
      <c r="E42" s="40">
        <f>IF(B42="","",IF(B42="unattached","",COUNTIF(B$2:B42,B42)))</f>
        <v>1</v>
      </c>
      <c r="F42" s="41" t="str">
        <f>IF(E42=3,SUMIF(B$2:B42,B42,D$2:D42),"")</f>
        <v/>
      </c>
      <c r="G42" s="42" t="str">
        <f t="shared" si="5"/>
        <v/>
      </c>
      <c r="H42" s="42" t="str">
        <f t="shared" si="6"/>
        <v/>
      </c>
      <c r="I42" s="43" t="str">
        <f>IF($E42=2,Finish!H44,"")</f>
        <v/>
      </c>
      <c r="J42" s="42" t="str">
        <f t="shared" si="7"/>
        <v/>
      </c>
      <c r="K42" s="42" t="str">
        <f t="shared" si="8"/>
        <v/>
      </c>
      <c r="L42" s="43" t="str">
        <f>IF($E42=3,Finish!H44,"")</f>
        <v/>
      </c>
    </row>
    <row r="43" spans="1:12" s="42" customFormat="1" x14ac:dyDescent="0.25">
      <c r="A43" s="37">
        <f t="shared" si="4"/>
        <v>6</v>
      </c>
      <c r="B43" s="38" t="str">
        <f>IF(D43="","",Finish!N45)</f>
        <v>Accrington RR</v>
      </c>
      <c r="C43" s="38" t="str">
        <f>IF(D43="","",Finish!M45)</f>
        <v>David Tomlinson</v>
      </c>
      <c r="D43" s="39">
        <f>IF(LEFT(Finish!O45,1)&lt;&gt;"F",Finish!H45,"")</f>
        <v>42</v>
      </c>
      <c r="E43" s="40">
        <f>IF(B43="","",IF(B43="unattached","",COUNTIF(B$2:B43,B43)))</f>
        <v>3</v>
      </c>
      <c r="F43" s="41">
        <f>IF(E43=3,SUMIF(B$2:B43,B43,D$2:D43),"")</f>
        <v>109</v>
      </c>
      <c r="G43" s="42" t="str">
        <f t="shared" si="5"/>
        <v/>
      </c>
      <c r="H43" s="42" t="str">
        <f t="shared" si="6"/>
        <v/>
      </c>
      <c r="I43" s="43" t="str">
        <f>IF($E43=2,Finish!H45,"")</f>
        <v/>
      </c>
      <c r="J43" s="42" t="str">
        <f t="shared" si="7"/>
        <v>Accrington RR</v>
      </c>
      <c r="K43" s="42" t="str">
        <f t="shared" si="8"/>
        <v>David Tomlinson</v>
      </c>
      <c r="L43" s="43">
        <f>IF($E43=3,Finish!H45,"")</f>
        <v>42</v>
      </c>
    </row>
    <row r="44" spans="1:12" s="42" customFormat="1" x14ac:dyDescent="0.25">
      <c r="A44" s="37" t="str">
        <f t="shared" si="4"/>
        <v>-</v>
      </c>
      <c r="B44" s="38" t="str">
        <f>IF(D44="","",Finish!N46)</f>
        <v>unattached</v>
      </c>
      <c r="C44" s="38" t="str">
        <f>IF(D44="","",Finish!M46)</f>
        <v>Christian Waller</v>
      </c>
      <c r="D44" s="39">
        <f>IF(LEFT(Finish!O46,1)&lt;&gt;"F",Finish!H46,"")</f>
        <v>43</v>
      </c>
      <c r="E44" s="40" t="str">
        <f>IF(B44="","",IF(B44="unattached","",COUNTIF(B$2:B44,B44)))</f>
        <v/>
      </c>
      <c r="F44" s="41" t="str">
        <f>IF(E44=3,SUMIF(B$2:B44,B44,D$2:D44),"")</f>
        <v/>
      </c>
      <c r="G44" s="42" t="str">
        <f t="shared" si="5"/>
        <v/>
      </c>
      <c r="H44" s="42" t="str">
        <f t="shared" si="6"/>
        <v/>
      </c>
      <c r="I44" s="43" t="str">
        <f>IF($E44=2,Finish!H46,"")</f>
        <v/>
      </c>
      <c r="J44" s="42" t="str">
        <f t="shared" si="7"/>
        <v/>
      </c>
      <c r="K44" s="42" t="str">
        <f t="shared" si="8"/>
        <v/>
      </c>
      <c r="L44" s="43" t="str">
        <f>IF($E44=3,Finish!H46,"")</f>
        <v/>
      </c>
    </row>
    <row r="45" spans="1:12" s="42" customFormat="1" x14ac:dyDescent="0.25">
      <c r="A45" s="37" t="str">
        <f t="shared" si="4"/>
        <v>-</v>
      </c>
      <c r="B45" s="38" t="str">
        <f>IF(D45="","",Finish!N47)</f>
        <v>Matlock AC</v>
      </c>
      <c r="C45" s="38" t="str">
        <f>IF(D45="","",Finish!M47)</f>
        <v>Mick Moorhouse</v>
      </c>
      <c r="D45" s="39">
        <f>IF(LEFT(Finish!O47,1)&lt;&gt;"F",Finish!H47,"")</f>
        <v>44</v>
      </c>
      <c r="E45" s="40">
        <f>IF(B45="","",IF(B45="unattached","",COUNTIF(B$2:B45,B45)))</f>
        <v>1</v>
      </c>
      <c r="F45" s="41" t="str">
        <f>IF(E45=3,SUMIF(B$2:B45,B45,D$2:D45),"")</f>
        <v/>
      </c>
      <c r="G45" s="42" t="str">
        <f t="shared" si="5"/>
        <v/>
      </c>
      <c r="H45" s="42" t="str">
        <f t="shared" si="6"/>
        <v/>
      </c>
      <c r="I45" s="43" t="str">
        <f>IF($E45=2,Finish!H47,"")</f>
        <v/>
      </c>
      <c r="J45" s="42" t="str">
        <f t="shared" si="7"/>
        <v/>
      </c>
      <c r="K45" s="42" t="str">
        <f t="shared" si="8"/>
        <v/>
      </c>
      <c r="L45" s="43" t="str">
        <f>IF($E45=3,Finish!H47,"")</f>
        <v/>
      </c>
    </row>
    <row r="46" spans="1:12" s="42" customFormat="1" x14ac:dyDescent="0.25">
      <c r="A46" s="37" t="str">
        <f t="shared" si="4"/>
        <v>-</v>
      </c>
      <c r="B46" s="38" t="str">
        <f>IF(D46="","",Finish!N48)</f>
        <v>Ribble Valley</v>
      </c>
      <c r="C46" s="38" t="str">
        <f>IF(D46="","",Finish!M48)</f>
        <v>Chris Barnes</v>
      </c>
      <c r="D46" s="39">
        <f>IF(LEFT(Finish!O48,1)&lt;&gt;"F",Finish!H48,"")</f>
        <v>45</v>
      </c>
      <c r="E46" s="40">
        <f>IF(B46="","",IF(B46="unattached","",COUNTIF(B$2:B46,B46)))</f>
        <v>1</v>
      </c>
      <c r="F46" s="41" t="str">
        <f>IF(E46=3,SUMIF(B$2:B46,B46,D$2:D46),"")</f>
        <v/>
      </c>
      <c r="G46" s="42" t="str">
        <f t="shared" si="5"/>
        <v/>
      </c>
      <c r="H46" s="42" t="str">
        <f t="shared" si="6"/>
        <v/>
      </c>
      <c r="I46" s="43" t="str">
        <f>IF($E46=2,Finish!H48,"")</f>
        <v/>
      </c>
      <c r="J46" s="42" t="str">
        <f t="shared" si="7"/>
        <v/>
      </c>
      <c r="K46" s="42" t="str">
        <f t="shared" si="8"/>
        <v/>
      </c>
      <c r="L46" s="43" t="str">
        <f>IF($E46=3,Finish!H48,"")</f>
        <v/>
      </c>
    </row>
    <row r="47" spans="1:12" s="42" customFormat="1" x14ac:dyDescent="0.25">
      <c r="A47" s="37" t="str">
        <f t="shared" si="4"/>
        <v>-</v>
      </c>
      <c r="B47" s="38" t="str">
        <f>IF(D47="","",Finish!N49)</f>
        <v>Prestwich AC</v>
      </c>
      <c r="C47" s="38" t="str">
        <f>IF(D47="","",Finish!M49)</f>
        <v>Harry Vaneris</v>
      </c>
      <c r="D47" s="39">
        <f>IF(LEFT(Finish!O49,1)&lt;&gt;"F",Finish!H49,"")</f>
        <v>46</v>
      </c>
      <c r="E47" s="40">
        <f>IF(B47="","",IF(B47="unattached","",COUNTIF(B$2:B47,B47)))</f>
        <v>7</v>
      </c>
      <c r="F47" s="41" t="str">
        <f>IF(E47=3,SUMIF(B$2:B47,B47,D$2:D47),"")</f>
        <v/>
      </c>
      <c r="G47" s="42" t="str">
        <f t="shared" si="5"/>
        <v/>
      </c>
      <c r="H47" s="42" t="str">
        <f t="shared" si="6"/>
        <v/>
      </c>
      <c r="I47" s="43" t="str">
        <f>IF($E47=2,Finish!H49,"")</f>
        <v/>
      </c>
      <c r="J47" s="42" t="str">
        <f t="shared" si="7"/>
        <v/>
      </c>
      <c r="K47" s="42" t="str">
        <f t="shared" si="8"/>
        <v/>
      </c>
      <c r="L47" s="43" t="str">
        <f>IF($E47=3,Finish!H49,"")</f>
        <v/>
      </c>
    </row>
    <row r="48" spans="1:12" s="42" customFormat="1" x14ac:dyDescent="0.25">
      <c r="A48" s="37" t="str">
        <f t="shared" si="4"/>
        <v>-</v>
      </c>
      <c r="B48" s="38" t="str">
        <f>IF(D48="","",Finish!N50)</f>
        <v>unattached</v>
      </c>
      <c r="C48" s="38" t="str">
        <f>IF(D48="","",Finish!M50)</f>
        <v>Jenifer Derby</v>
      </c>
      <c r="D48" s="39">
        <f>IF(LEFT(Finish!O50,1)&lt;&gt;"F",Finish!H50,"")</f>
        <v>47</v>
      </c>
      <c r="E48" s="40" t="str">
        <f>IF(B48="","",IF(B48="unattached","",COUNTIF(B$2:B48,B48)))</f>
        <v/>
      </c>
      <c r="F48" s="41" t="str">
        <f>IF(E48=3,SUMIF(B$2:B48,B48,D$2:D48),"")</f>
        <v/>
      </c>
      <c r="G48" s="42" t="str">
        <f t="shared" si="5"/>
        <v/>
      </c>
      <c r="H48" s="42" t="str">
        <f t="shared" si="6"/>
        <v/>
      </c>
      <c r="I48" s="43" t="str">
        <f>IF($E48=2,Finish!H50,"")</f>
        <v/>
      </c>
      <c r="J48" s="42" t="str">
        <f t="shared" si="7"/>
        <v/>
      </c>
      <c r="K48" s="42" t="str">
        <f t="shared" si="8"/>
        <v/>
      </c>
      <c r="L48" s="43" t="str">
        <f>IF($E48=3,Finish!H50,"")</f>
        <v/>
      </c>
    </row>
    <row r="49" spans="1:12" s="42" customFormat="1" x14ac:dyDescent="0.25">
      <c r="A49" s="37" t="str">
        <f t="shared" si="4"/>
        <v>-</v>
      </c>
      <c r="B49" s="38" t="str">
        <f>IF(D49="","",Finish!N51)</f>
        <v>Achille Ratti</v>
      </c>
      <c r="C49" s="38" t="str">
        <f>IF(D49="","",Finish!M51)</f>
        <v>Andy Holden</v>
      </c>
      <c r="D49" s="39">
        <f>IF(LEFT(Finish!O51,1)&lt;&gt;"F",Finish!H51,"")</f>
        <v>48</v>
      </c>
      <c r="E49" s="40">
        <f>IF(B49="","",IF(B49="unattached","",COUNTIF(B$2:B49,B49)))</f>
        <v>1</v>
      </c>
      <c r="F49" s="41" t="str">
        <f>IF(E49=3,SUMIF(B$2:B49,B49,D$2:D49),"")</f>
        <v/>
      </c>
      <c r="G49" s="42" t="str">
        <f t="shared" si="5"/>
        <v/>
      </c>
      <c r="H49" s="42" t="str">
        <f t="shared" si="6"/>
        <v/>
      </c>
      <c r="I49" s="43" t="str">
        <f>IF($E49=2,Finish!H51,"")</f>
        <v/>
      </c>
      <c r="J49" s="42" t="str">
        <f t="shared" si="7"/>
        <v/>
      </c>
      <c r="K49" s="42" t="str">
        <f t="shared" si="8"/>
        <v/>
      </c>
      <c r="L49" s="43" t="str">
        <f>IF($E49=3,Finish!H51,"")</f>
        <v/>
      </c>
    </row>
    <row r="50" spans="1:12" s="42" customFormat="1" x14ac:dyDescent="0.25">
      <c r="A50" s="37" t="str">
        <f t="shared" si="4"/>
        <v>-</v>
      </c>
      <c r="B50" s="38" t="str">
        <f>IF(D50="","",Finish!N52)</f>
        <v>Todmorden Harriers</v>
      </c>
      <c r="C50" s="38" t="str">
        <f>IF(D50="","",Finish!M52)</f>
        <v>Kath Brierley</v>
      </c>
      <c r="D50" s="39">
        <f>IF(LEFT(Finish!O52,1)&lt;&gt;"F",Finish!H52,"")</f>
        <v>49</v>
      </c>
      <c r="E50" s="40">
        <f>IF(B50="","",IF(B50="unattached","",COUNTIF(B$2:B50,B50)))</f>
        <v>2</v>
      </c>
      <c r="F50" s="41" t="str">
        <f>IF(E50=3,SUMIF(B$2:B50,B50,D$2:D50),"")</f>
        <v/>
      </c>
      <c r="G50" s="42" t="str">
        <f t="shared" si="5"/>
        <v>Todmorden Harriers</v>
      </c>
      <c r="H50" s="42" t="str">
        <f t="shared" si="6"/>
        <v>Kath Brierley</v>
      </c>
      <c r="I50" s="43">
        <f>IF($E50=2,Finish!H52,"")</f>
        <v>49</v>
      </c>
      <c r="J50" s="42" t="str">
        <f t="shared" si="7"/>
        <v/>
      </c>
      <c r="K50" s="42" t="str">
        <f t="shared" si="8"/>
        <v/>
      </c>
      <c r="L50" s="43" t="str">
        <f>IF($E50=3,Finish!H52,"")</f>
        <v/>
      </c>
    </row>
    <row r="51" spans="1:12" s="42" customFormat="1" x14ac:dyDescent="0.25">
      <c r="A51" s="37">
        <f t="shared" si="4"/>
        <v>5</v>
      </c>
      <c r="B51" s="38" t="str">
        <f>IF(D51="","",Finish!N53)</f>
        <v>Todmorden Harriers</v>
      </c>
      <c r="C51" s="38" t="str">
        <f>IF(D51="","",Finish!M53)</f>
        <v>Mick Cooper</v>
      </c>
      <c r="D51" s="39">
        <f>IF(LEFT(Finish!O53,1)&lt;&gt;"F",Finish!H53,"")</f>
        <v>50</v>
      </c>
      <c r="E51" s="40">
        <f>IF(B51="","",IF(B51="unattached","",COUNTIF(B$2:B51,B51)))</f>
        <v>3</v>
      </c>
      <c r="F51" s="41">
        <f>IF(E51=3,SUMIF(B$2:B51,B51,D$2:D51),"")</f>
        <v>106</v>
      </c>
      <c r="G51" s="42" t="str">
        <f t="shared" si="5"/>
        <v/>
      </c>
      <c r="H51" s="42" t="str">
        <f t="shared" si="6"/>
        <v/>
      </c>
      <c r="I51" s="43" t="str">
        <f>IF($E51=2,Finish!H53,"")</f>
        <v/>
      </c>
      <c r="J51" s="42" t="str">
        <f t="shared" si="7"/>
        <v>Todmorden Harriers</v>
      </c>
      <c r="K51" s="42" t="str">
        <f t="shared" si="8"/>
        <v>Mick Cooper</v>
      </c>
      <c r="L51" s="43">
        <f>IF($E51=3,Finish!H53,"")</f>
        <v>50</v>
      </c>
    </row>
    <row r="52" spans="1:12" s="42" customFormat="1" x14ac:dyDescent="0.25">
      <c r="A52" s="37" t="str">
        <f t="shared" si="4"/>
        <v>-</v>
      </c>
      <c r="B52" s="38" t="str">
        <f>IF(D52="","",Finish!N54)</f>
        <v>Horwich</v>
      </c>
      <c r="C52" s="38" t="str">
        <f>IF(D52="","",Finish!M54)</f>
        <v>Paul Boardman</v>
      </c>
      <c r="D52" s="39">
        <f>IF(LEFT(Finish!O54,1)&lt;&gt;"F",Finish!H54,"")</f>
        <v>51</v>
      </c>
      <c r="E52" s="40">
        <f>IF(B52="","",IF(B52="unattached","",COUNTIF(B$2:B52,B52)))</f>
        <v>1</v>
      </c>
      <c r="F52" s="41" t="str">
        <f>IF(E52=3,SUMIF(B$2:B52,B52,D$2:D52),"")</f>
        <v/>
      </c>
      <c r="G52" s="42" t="str">
        <f t="shared" si="5"/>
        <v/>
      </c>
      <c r="H52" s="42" t="str">
        <f t="shared" si="6"/>
        <v/>
      </c>
      <c r="I52" s="43" t="str">
        <f>IF($E52=2,Finish!H54,"")</f>
        <v/>
      </c>
      <c r="J52" s="42" t="str">
        <f t="shared" si="7"/>
        <v/>
      </c>
      <c r="K52" s="42" t="str">
        <f t="shared" si="8"/>
        <v/>
      </c>
      <c r="L52" s="43" t="str">
        <f>IF($E52=3,Finish!H54,"")</f>
        <v/>
      </c>
    </row>
    <row r="53" spans="1:12" s="42" customFormat="1" x14ac:dyDescent="0.25">
      <c r="A53" s="37" t="str">
        <f t="shared" si="4"/>
        <v>-</v>
      </c>
      <c r="B53" s="38" t="str">
        <f>IF(D53="","",Finish!N55)</f>
        <v>Trawden AC</v>
      </c>
      <c r="C53" s="38" t="str">
        <f>IF(D53="","",Finish!M55)</f>
        <v>Steve Cowley</v>
      </c>
      <c r="D53" s="39">
        <f>IF(LEFT(Finish!O55,1)&lt;&gt;"F",Finish!H55,"")</f>
        <v>52</v>
      </c>
      <c r="E53" s="40">
        <f>IF(B53="","",IF(B53="unattached","",COUNTIF(B$2:B53,B53)))</f>
        <v>1</v>
      </c>
      <c r="F53" s="41" t="str">
        <f>IF(E53=3,SUMIF(B$2:B53,B53,D$2:D53),"")</f>
        <v/>
      </c>
      <c r="G53" s="42" t="str">
        <f t="shared" si="5"/>
        <v/>
      </c>
      <c r="H53" s="42" t="str">
        <f t="shared" si="6"/>
        <v/>
      </c>
      <c r="I53" s="43" t="str">
        <f>IF($E53=2,Finish!H55,"")</f>
        <v/>
      </c>
      <c r="J53" s="42" t="str">
        <f t="shared" si="7"/>
        <v/>
      </c>
      <c r="K53" s="42" t="str">
        <f t="shared" si="8"/>
        <v/>
      </c>
      <c r="L53" s="43" t="str">
        <f>IF($E53=3,Finish!H55,"")</f>
        <v/>
      </c>
    </row>
    <row r="54" spans="1:12" s="42" customFormat="1" x14ac:dyDescent="0.25">
      <c r="A54" s="37" t="str">
        <f t="shared" si="4"/>
        <v>-</v>
      </c>
      <c r="B54" s="38" t="str">
        <f>IF(D54="","",Finish!N56)</f>
        <v>Radcliffe AC</v>
      </c>
      <c r="C54" s="38" t="str">
        <f>IF(D54="","",Finish!M56)</f>
        <v>Donna Cartwright</v>
      </c>
      <c r="D54" s="39">
        <f>IF(LEFT(Finish!O56,1)&lt;&gt;"F",Finish!H56,"")</f>
        <v>53</v>
      </c>
      <c r="E54" s="40">
        <f>IF(B54="","",IF(B54="unattached","",COUNTIF(B$2:B54,B54)))</f>
        <v>2</v>
      </c>
      <c r="F54" s="41" t="str">
        <f>IF(E54=3,SUMIF(B$2:B54,B54,D$2:D54),"")</f>
        <v/>
      </c>
      <c r="G54" s="42" t="str">
        <f t="shared" si="5"/>
        <v>Radcliffe AC</v>
      </c>
      <c r="H54" s="42" t="str">
        <f t="shared" si="6"/>
        <v>Donna Cartwright</v>
      </c>
      <c r="I54" s="43">
        <f>IF($E54=2,Finish!H56,"")</f>
        <v>53</v>
      </c>
      <c r="J54" s="42" t="str">
        <f t="shared" si="7"/>
        <v/>
      </c>
      <c r="K54" s="42" t="str">
        <f t="shared" si="8"/>
        <v/>
      </c>
      <c r="L54" s="43" t="str">
        <f>IF($E54=3,Finish!H56,"")</f>
        <v/>
      </c>
    </row>
    <row r="55" spans="1:12" s="42" customFormat="1" x14ac:dyDescent="0.25">
      <c r="A55" s="37" t="str">
        <f t="shared" si="4"/>
        <v>-</v>
      </c>
      <c r="B55" s="38" t="str">
        <f>IF(D55="","",Finish!N57)</f>
        <v>Trawden AC</v>
      </c>
      <c r="C55" s="38" t="str">
        <f>IF(D55="","",Finish!M57)</f>
        <v>Mick Brankin</v>
      </c>
      <c r="D55" s="39">
        <f>IF(LEFT(Finish!O57,1)&lt;&gt;"F",Finish!H57,"")</f>
        <v>54</v>
      </c>
      <c r="E55" s="40">
        <f>IF(B55="","",IF(B55="unattached","",COUNTIF(B$2:B55,B55)))</f>
        <v>2</v>
      </c>
      <c r="F55" s="41" t="str">
        <f>IF(E55=3,SUMIF(B$2:B55,B55,D$2:D55),"")</f>
        <v/>
      </c>
      <c r="G55" s="42" t="str">
        <f t="shared" si="5"/>
        <v>Trawden AC</v>
      </c>
      <c r="H55" s="42" t="str">
        <f t="shared" si="6"/>
        <v>Mick Brankin</v>
      </c>
      <c r="I55" s="43">
        <f>IF($E55=2,Finish!H57,"")</f>
        <v>54</v>
      </c>
      <c r="J55" s="42" t="str">
        <f t="shared" si="7"/>
        <v/>
      </c>
      <c r="K55" s="42" t="str">
        <f t="shared" si="8"/>
        <v/>
      </c>
      <c r="L55" s="43" t="str">
        <f>IF($E55=3,Finish!H57,"")</f>
        <v/>
      </c>
    </row>
    <row r="56" spans="1:12" s="42" customFormat="1" x14ac:dyDescent="0.25">
      <c r="A56" s="37" t="str">
        <f t="shared" si="4"/>
        <v>-</v>
      </c>
      <c r="B56" s="38" t="str">
        <f>IF(D56="","",Finish!N58)</f>
        <v>Darwen Dashers</v>
      </c>
      <c r="C56" s="38" t="str">
        <f>IF(D56="","",Finish!M58)</f>
        <v>Iain Asher</v>
      </c>
      <c r="D56" s="39">
        <f>IF(LEFT(Finish!O58,1)&lt;&gt;"F",Finish!H58,"")</f>
        <v>55</v>
      </c>
      <c r="E56" s="40">
        <f>IF(B56="","",IF(B56="unattached","",COUNTIF(B$2:B56,B56)))</f>
        <v>5</v>
      </c>
      <c r="F56" s="41" t="str">
        <f>IF(E56=3,SUMIF(B$2:B56,B56,D$2:D56),"")</f>
        <v/>
      </c>
      <c r="G56" s="42" t="str">
        <f t="shared" si="5"/>
        <v/>
      </c>
      <c r="H56" s="42" t="str">
        <f t="shared" si="6"/>
        <v/>
      </c>
      <c r="I56" s="43" t="str">
        <f>IF($E56=2,Finish!H58,"")</f>
        <v/>
      </c>
      <c r="J56" s="42" t="str">
        <f t="shared" si="7"/>
        <v/>
      </c>
      <c r="K56" s="42" t="str">
        <f t="shared" si="8"/>
        <v/>
      </c>
      <c r="L56" s="43" t="str">
        <f>IF($E56=3,Finish!H58,"")</f>
        <v/>
      </c>
    </row>
    <row r="57" spans="1:12" s="42" customFormat="1" x14ac:dyDescent="0.25">
      <c r="A57" s="37" t="str">
        <f t="shared" si="4"/>
        <v>-</v>
      </c>
      <c r="B57" s="38" t="str">
        <f>IF(D57="","",Finish!N59)</f>
        <v>Prestwich AC</v>
      </c>
      <c r="C57" s="38" t="str">
        <f>IF(D57="","",Finish!M59)</f>
        <v>Pete Potter</v>
      </c>
      <c r="D57" s="39">
        <f>IF(LEFT(Finish!O59,1)&lt;&gt;"F",Finish!H59,"")</f>
        <v>56</v>
      </c>
      <c r="E57" s="40">
        <f>IF(B57="","",IF(B57="unattached","",COUNTIF(B$2:B57,B57)))</f>
        <v>8</v>
      </c>
      <c r="F57" s="41" t="str">
        <f>IF(E57=3,SUMIF(B$2:B57,B57,D$2:D57),"")</f>
        <v/>
      </c>
      <c r="G57" s="42" t="str">
        <f t="shared" si="5"/>
        <v/>
      </c>
      <c r="H57" s="42" t="str">
        <f t="shared" si="6"/>
        <v/>
      </c>
      <c r="I57" s="43" t="str">
        <f>IF($E57=2,Finish!H59,"")</f>
        <v/>
      </c>
      <c r="J57" s="42" t="str">
        <f t="shared" si="7"/>
        <v/>
      </c>
      <c r="K57" s="42" t="str">
        <f t="shared" si="8"/>
        <v/>
      </c>
      <c r="L57" s="43" t="str">
        <f>IF($E57=3,Finish!H59,"")</f>
        <v/>
      </c>
    </row>
    <row r="58" spans="1:12" s="42" customFormat="1" x14ac:dyDescent="0.25">
      <c r="A58" s="37" t="str">
        <f t="shared" si="4"/>
        <v>-</v>
      </c>
      <c r="B58" s="38" t="str">
        <f>IF(D58="","",Finish!N60)</f>
        <v>Accrington RR</v>
      </c>
      <c r="C58" s="38" t="str">
        <f>IF(D58="","",Finish!M60)</f>
        <v>David Kenniford</v>
      </c>
      <c r="D58" s="39">
        <f>IF(LEFT(Finish!O60,1)&lt;&gt;"F",Finish!H60,"")</f>
        <v>57</v>
      </c>
      <c r="E58" s="40">
        <f>IF(B58="","",IF(B58="unattached","",COUNTIF(B$2:B58,B58)))</f>
        <v>4</v>
      </c>
      <c r="F58" s="41" t="str">
        <f>IF(E58=3,SUMIF(B$2:B58,B58,D$2:D58),"")</f>
        <v/>
      </c>
      <c r="G58" s="42" t="str">
        <f t="shared" si="5"/>
        <v/>
      </c>
      <c r="H58" s="42" t="str">
        <f t="shared" si="6"/>
        <v/>
      </c>
      <c r="I58" s="43" t="str">
        <f>IF($E58=2,Finish!H60,"")</f>
        <v/>
      </c>
      <c r="J58" s="42" t="str">
        <f t="shared" si="7"/>
        <v/>
      </c>
      <c r="K58" s="42" t="str">
        <f t="shared" si="8"/>
        <v/>
      </c>
      <c r="L58" s="43" t="str">
        <f>IF($E58=3,Finish!H60,"")</f>
        <v/>
      </c>
    </row>
    <row r="59" spans="1:12" s="42" customFormat="1" x14ac:dyDescent="0.25">
      <c r="A59" s="37" t="str">
        <f t="shared" si="4"/>
        <v>-</v>
      </c>
      <c r="B59" s="38" t="str">
        <f>IF(D59="","",Finish!N61)</f>
        <v>Clayton Le Moors</v>
      </c>
      <c r="C59" s="38" t="str">
        <f>IF(D59="","",Finish!M61)</f>
        <v>Mark Nutter</v>
      </c>
      <c r="D59" s="39">
        <f>IF(LEFT(Finish!O61,1)&lt;&gt;"F",Finish!H61,"")</f>
        <v>58</v>
      </c>
      <c r="E59" s="40">
        <f>IF(B59="","",IF(B59="unattached","",COUNTIF(B$2:B59,B59)))</f>
        <v>4</v>
      </c>
      <c r="F59" s="41" t="str">
        <f>IF(E59=3,SUMIF(B$2:B59,B59,D$2:D59),"")</f>
        <v/>
      </c>
      <c r="G59" s="42" t="str">
        <f t="shared" si="5"/>
        <v/>
      </c>
      <c r="H59" s="42" t="str">
        <f t="shared" si="6"/>
        <v/>
      </c>
      <c r="I59" s="43" t="str">
        <f>IF($E59=2,Finish!H61,"")</f>
        <v/>
      </c>
      <c r="J59" s="42" t="str">
        <f t="shared" si="7"/>
        <v/>
      </c>
      <c r="K59" s="42" t="str">
        <f t="shared" si="8"/>
        <v/>
      </c>
      <c r="L59" s="43" t="str">
        <f>IF($E59=3,Finish!H61,"")</f>
        <v/>
      </c>
    </row>
    <row r="60" spans="1:12" s="42" customFormat="1" x14ac:dyDescent="0.25">
      <c r="A60" s="37" t="str">
        <f t="shared" si="4"/>
        <v>-</v>
      </c>
      <c r="B60" s="38" t="str">
        <f>IF(D60="","",Finish!N62)</f>
        <v>Prestwich AC</v>
      </c>
      <c r="C60" s="38" t="str">
        <f>IF(D60="","",Finish!M62)</f>
        <v>Joshua Coupe</v>
      </c>
      <c r="D60" s="39">
        <f>IF(LEFT(Finish!O62,1)&lt;&gt;"F",Finish!H62,"")</f>
        <v>59</v>
      </c>
      <c r="E60" s="40">
        <f>IF(B60="","",IF(B60="unattached","",COUNTIF(B$2:B60,B60)))</f>
        <v>9</v>
      </c>
      <c r="F60" s="41" t="str">
        <f>IF(E60=3,SUMIF(B$2:B60,B60,D$2:D60),"")</f>
        <v/>
      </c>
      <c r="G60" s="42" t="str">
        <f t="shared" si="5"/>
        <v/>
      </c>
      <c r="H60" s="42" t="str">
        <f t="shared" si="6"/>
        <v/>
      </c>
      <c r="I60" s="43" t="str">
        <f>IF($E60=2,Finish!H62,"")</f>
        <v/>
      </c>
      <c r="J60" s="42" t="str">
        <f t="shared" si="7"/>
        <v/>
      </c>
      <c r="K60" s="42" t="str">
        <f t="shared" si="8"/>
        <v/>
      </c>
      <c r="L60" s="43" t="str">
        <f>IF($E60=3,Finish!H62,"")</f>
        <v/>
      </c>
    </row>
    <row r="61" spans="1:12" s="42" customFormat="1" x14ac:dyDescent="0.25">
      <c r="A61" s="37" t="str">
        <f t="shared" si="4"/>
        <v>-</v>
      </c>
      <c r="B61" s="38" t="str">
        <f>IF(D61="","",Finish!N63)</f>
        <v xml:space="preserve">Rochdale </v>
      </c>
      <c r="C61" s="38" t="str">
        <f>IF(D61="","",Finish!M63)</f>
        <v>Matt Walker</v>
      </c>
      <c r="D61" s="39">
        <f>IF(LEFT(Finish!O63,1)&lt;&gt;"F",Finish!H63,"")</f>
        <v>60</v>
      </c>
      <c r="E61" s="40">
        <f>IF(B61="","",IF(B61="unattached","",COUNTIF(B$2:B61,B61)))</f>
        <v>1</v>
      </c>
      <c r="F61" s="41" t="str">
        <f>IF(E61=3,SUMIF(B$2:B61,B61,D$2:D61),"")</f>
        <v/>
      </c>
      <c r="G61" s="42" t="str">
        <f t="shared" si="5"/>
        <v/>
      </c>
      <c r="H61" s="42" t="str">
        <f t="shared" si="6"/>
        <v/>
      </c>
      <c r="I61" s="43" t="str">
        <f>IF($E61=2,Finish!H63,"")</f>
        <v/>
      </c>
      <c r="J61" s="42" t="str">
        <f t="shared" si="7"/>
        <v/>
      </c>
      <c r="K61" s="42" t="str">
        <f t="shared" si="8"/>
        <v/>
      </c>
      <c r="L61" s="43" t="str">
        <f>IF($E61=3,Finish!H63,"")</f>
        <v/>
      </c>
    </row>
    <row r="62" spans="1:12" s="42" customFormat="1" x14ac:dyDescent="0.25">
      <c r="A62" s="37" t="str">
        <f t="shared" si="4"/>
        <v>-</v>
      </c>
      <c r="B62" s="38" t="str">
        <f>IF(D62="","",Finish!N64)</f>
        <v>Rossendale Harriers</v>
      </c>
      <c r="C62" s="38" t="str">
        <f>IF(D62="","",Finish!M64)</f>
        <v>Richard Campbell</v>
      </c>
      <c r="D62" s="39">
        <f>IF(LEFT(Finish!O64,1)&lt;&gt;"F",Finish!H64,"")</f>
        <v>61</v>
      </c>
      <c r="E62" s="40">
        <f>IF(B62="","",IF(B62="unattached","",COUNTIF(B$2:B62,B62)))</f>
        <v>14</v>
      </c>
      <c r="F62" s="41" t="str">
        <f>IF(E62=3,SUMIF(B$2:B62,B62,D$2:D62),"")</f>
        <v/>
      </c>
      <c r="G62" s="42" t="str">
        <f t="shared" si="5"/>
        <v/>
      </c>
      <c r="H62" s="42" t="str">
        <f t="shared" si="6"/>
        <v/>
      </c>
      <c r="I62" s="43" t="str">
        <f>IF($E62=2,Finish!H64,"")</f>
        <v/>
      </c>
      <c r="J62" s="42" t="str">
        <f t="shared" si="7"/>
        <v/>
      </c>
      <c r="K62" s="42" t="str">
        <f t="shared" si="8"/>
        <v/>
      </c>
      <c r="L62" s="43" t="str">
        <f>IF($E62=3,Finish!H64,"")</f>
        <v/>
      </c>
    </row>
    <row r="63" spans="1:12" s="42" customFormat="1" x14ac:dyDescent="0.25">
      <c r="A63" s="37" t="str">
        <f t="shared" si="4"/>
        <v>-</v>
      </c>
      <c r="B63" s="38" t="str">
        <f>IF(D63="","",Finish!N65)</f>
        <v>Rossendale Harriers</v>
      </c>
      <c r="C63" s="38" t="str">
        <f>IF(D63="","",Finish!M65)</f>
        <v>Neil Cornfoot</v>
      </c>
      <c r="D63" s="39">
        <f>IF(LEFT(Finish!O65,1)&lt;&gt;"F",Finish!H65,"")</f>
        <v>62</v>
      </c>
      <c r="E63" s="40">
        <f>IF(B63="","",IF(B63="unattached","",COUNTIF(B$2:B63,B63)))</f>
        <v>15</v>
      </c>
      <c r="F63" s="41" t="str">
        <f>IF(E63=3,SUMIF(B$2:B63,B63,D$2:D63),"")</f>
        <v/>
      </c>
      <c r="G63" s="42" t="str">
        <f t="shared" si="5"/>
        <v/>
      </c>
      <c r="H63" s="42" t="str">
        <f t="shared" si="6"/>
        <v/>
      </c>
      <c r="I63" s="43" t="str">
        <f>IF($E63=2,Finish!H65,"")</f>
        <v/>
      </c>
      <c r="J63" s="42" t="str">
        <f t="shared" si="7"/>
        <v/>
      </c>
      <c r="K63" s="42" t="str">
        <f t="shared" si="8"/>
        <v/>
      </c>
      <c r="L63" s="43" t="str">
        <f>IF($E63=3,Finish!H65,"")</f>
        <v/>
      </c>
    </row>
    <row r="64" spans="1:12" s="42" customFormat="1" x14ac:dyDescent="0.25">
      <c r="A64" s="37">
        <f t="shared" si="4"/>
        <v>7</v>
      </c>
      <c r="B64" s="38" t="str">
        <f>IF(D64="","",Finish!N66)</f>
        <v>Trawden AC</v>
      </c>
      <c r="C64" s="38" t="str">
        <f>IF(D64="","",Finish!M66)</f>
        <v>Paula Walsh</v>
      </c>
      <c r="D64" s="39">
        <f>IF(LEFT(Finish!O66,1)&lt;&gt;"F",Finish!H66,"")</f>
        <v>63</v>
      </c>
      <c r="E64" s="40">
        <f>IF(B64="","",IF(B64="unattached","",COUNTIF(B$2:B64,B64)))</f>
        <v>3</v>
      </c>
      <c r="F64" s="41">
        <f>IF(E64=3,SUMIF(B$2:B64,B64,D$2:D64),"")</f>
        <v>169</v>
      </c>
      <c r="G64" s="42" t="str">
        <f t="shared" si="5"/>
        <v/>
      </c>
      <c r="H64" s="42" t="str">
        <f t="shared" si="6"/>
        <v/>
      </c>
      <c r="I64" s="43" t="str">
        <f>IF($E64=2,Finish!H66,"")</f>
        <v/>
      </c>
      <c r="J64" s="42" t="str">
        <f t="shared" si="7"/>
        <v>Trawden AC</v>
      </c>
      <c r="K64" s="42" t="str">
        <f t="shared" si="8"/>
        <v>Paula Walsh</v>
      </c>
      <c r="L64" s="43">
        <f>IF($E64=3,Finish!H66,"")</f>
        <v>63</v>
      </c>
    </row>
    <row r="65" spans="1:12" s="42" customFormat="1" x14ac:dyDescent="0.25">
      <c r="A65" s="37" t="str">
        <f t="shared" si="4"/>
        <v>-</v>
      </c>
      <c r="B65" s="38" t="str">
        <f>IF(D65="","",Finish!N67)</f>
        <v>unattached</v>
      </c>
      <c r="C65" s="38" t="str">
        <f>IF(D65="","",Finish!M67)</f>
        <v>Dan Anderson</v>
      </c>
      <c r="D65" s="39">
        <f>IF(LEFT(Finish!O67,1)&lt;&gt;"F",Finish!H67,"")</f>
        <v>64</v>
      </c>
      <c r="E65" s="40" t="str">
        <f>IF(B65="","",IF(B65="unattached","",COUNTIF(B$2:B65,B65)))</f>
        <v/>
      </c>
      <c r="F65" s="41" t="str">
        <f>IF(E65=3,SUMIF(B$2:B65,B65,D$2:D65),"")</f>
        <v/>
      </c>
      <c r="G65" s="42" t="str">
        <f t="shared" si="5"/>
        <v/>
      </c>
      <c r="H65" s="42" t="str">
        <f t="shared" si="6"/>
        <v/>
      </c>
      <c r="I65" s="43" t="str">
        <f>IF($E65=2,Finish!H67,"")</f>
        <v/>
      </c>
      <c r="J65" s="42" t="str">
        <f t="shared" si="7"/>
        <v/>
      </c>
      <c r="K65" s="42" t="str">
        <f t="shared" si="8"/>
        <v/>
      </c>
      <c r="L65" s="43" t="str">
        <f>IF($E65=3,Finish!H67,"")</f>
        <v/>
      </c>
    </row>
    <row r="66" spans="1:12" s="42" customFormat="1" x14ac:dyDescent="0.25">
      <c r="A66" s="37" t="str">
        <f t="shared" si="4"/>
        <v>-</v>
      </c>
      <c r="B66" s="38" t="str">
        <f>IF(D66="","",Finish!N68)</f>
        <v>unattached</v>
      </c>
      <c r="C66" s="38" t="str">
        <f>IF(D66="","",Finish!M68)</f>
        <v xml:space="preserve">Warren Grime </v>
      </c>
      <c r="D66" s="39">
        <f>IF(LEFT(Finish!O68,1)&lt;&gt;"F",Finish!H68,"")</f>
        <v>65</v>
      </c>
      <c r="E66" s="40" t="str">
        <f>IF(B66="","",IF(B66="unattached","",COUNTIF(B$2:B66,B66)))</f>
        <v/>
      </c>
      <c r="F66" s="41" t="str">
        <f>IF(E66=3,SUMIF(B$2:B66,B66,D$2:D66),"")</f>
        <v/>
      </c>
      <c r="G66" s="42" t="str">
        <f t="shared" ref="G66:G80" si="9">IF($E66=2,B66,"")</f>
        <v/>
      </c>
      <c r="H66" s="42" t="str">
        <f t="shared" ref="H66:H80" si="10">IF($E66=2,C66,"")</f>
        <v/>
      </c>
      <c r="I66" s="43" t="str">
        <f>IF($E66=2,Finish!H68,"")</f>
        <v/>
      </c>
      <c r="J66" s="42" t="str">
        <f t="shared" ref="J66:J80" si="11">IF($E66=3,B66,"")</f>
        <v/>
      </c>
      <c r="K66" s="42" t="str">
        <f t="shared" ref="K66:K80" si="12">IF($E66=3,C66,"")</f>
        <v/>
      </c>
      <c r="L66" s="43" t="str">
        <f>IF($E66=3,Finish!H68,"")</f>
        <v/>
      </c>
    </row>
    <row r="67" spans="1:12" s="42" customFormat="1" x14ac:dyDescent="0.25">
      <c r="A67" s="37" t="str">
        <f t="shared" ref="A67:A130" si="13">IF($F67="","-",RANK($F67,$F:$F,1))</f>
        <v>-</v>
      </c>
      <c r="B67" s="38" t="str">
        <f>IF(D67="","",Finish!N69)</f>
        <v>Rossendale Harriers</v>
      </c>
      <c r="C67" s="38" t="str">
        <f>IF(D67="","",Finish!M69)</f>
        <v>Peter Nuttall</v>
      </c>
      <c r="D67" s="39">
        <f>IF(LEFT(Finish!O69,1)&lt;&gt;"F",Finish!H69,"")</f>
        <v>66</v>
      </c>
      <c r="E67" s="40">
        <f>IF(B67="","",IF(B67="unattached","",COUNTIF(B$2:B67,B67)))</f>
        <v>16</v>
      </c>
      <c r="F67" s="41" t="str">
        <f>IF(E67=3,SUMIF(B$2:B67,B67,D$2:D67),"")</f>
        <v/>
      </c>
      <c r="G67" s="42" t="str">
        <f t="shared" si="9"/>
        <v/>
      </c>
      <c r="H67" s="42" t="str">
        <f t="shared" si="10"/>
        <v/>
      </c>
      <c r="I67" s="43" t="str">
        <f>IF($E67=2,Finish!H69,"")</f>
        <v/>
      </c>
      <c r="J67" s="42" t="str">
        <f t="shared" si="11"/>
        <v/>
      </c>
      <c r="K67" s="42" t="str">
        <f t="shared" si="12"/>
        <v/>
      </c>
      <c r="L67" s="43" t="str">
        <f>IF($E67=3,Finish!H69,"")</f>
        <v/>
      </c>
    </row>
    <row r="68" spans="1:12" s="42" customFormat="1" x14ac:dyDescent="0.25">
      <c r="A68" s="37" t="str">
        <f t="shared" si="13"/>
        <v>-</v>
      </c>
      <c r="B68" s="38" t="str">
        <f>IF(D68="","",Finish!N70)</f>
        <v>Clayton Le Moors</v>
      </c>
      <c r="C68" s="38" t="str">
        <f>IF(D68="","",Finish!M70)</f>
        <v>Peter Dugdale</v>
      </c>
      <c r="D68" s="39">
        <f>IF(LEFT(Finish!O70,1)&lt;&gt;"F",Finish!H70,"")</f>
        <v>67</v>
      </c>
      <c r="E68" s="40">
        <f>IF(B68="","",IF(B68="unattached","",COUNTIF(B$2:B68,B68)))</f>
        <v>5</v>
      </c>
      <c r="F68" s="41" t="str">
        <f>IF(E68=3,SUMIF(B$2:B68,B68,D$2:D68),"")</f>
        <v/>
      </c>
      <c r="G68" s="42" t="str">
        <f t="shared" si="9"/>
        <v/>
      </c>
      <c r="H68" s="42" t="str">
        <f t="shared" si="10"/>
        <v/>
      </c>
      <c r="I68" s="43" t="str">
        <f>IF($E68=2,Finish!H70,"")</f>
        <v/>
      </c>
      <c r="J68" s="42" t="str">
        <f t="shared" si="11"/>
        <v/>
      </c>
      <c r="K68" s="42" t="str">
        <f t="shared" si="12"/>
        <v/>
      </c>
      <c r="L68" s="43" t="str">
        <f>IF($E68=3,Finish!H70,"")</f>
        <v/>
      </c>
    </row>
    <row r="69" spans="1:12" s="42" customFormat="1" x14ac:dyDescent="0.25">
      <c r="A69" s="37" t="str">
        <f t="shared" si="13"/>
        <v>-</v>
      </c>
      <c r="B69" s="38" t="str">
        <f>IF(D69="","",Finish!N71)</f>
        <v>Penistone Footpath Runners</v>
      </c>
      <c r="C69" s="38" t="str">
        <f>IF(D69="","",Finish!M71)</f>
        <v>Sarah Walch</v>
      </c>
      <c r="D69" s="39">
        <f>IF(LEFT(Finish!O71,1)&lt;&gt;"F",Finish!H71,"")</f>
        <v>68</v>
      </c>
      <c r="E69" s="40">
        <f>IF(B69="","",IF(B69="unattached","",COUNTIF(B$2:B69,B69)))</f>
        <v>2</v>
      </c>
      <c r="F69" s="41" t="str">
        <f>IF(E69=3,SUMIF(B$2:B69,B69,D$2:D69),"")</f>
        <v/>
      </c>
      <c r="G69" s="42" t="str">
        <f t="shared" si="9"/>
        <v>Penistone Footpath Runners</v>
      </c>
      <c r="H69" s="42" t="str">
        <f t="shared" si="10"/>
        <v>Sarah Walch</v>
      </c>
      <c r="I69" s="43">
        <f>IF($E69=2,Finish!H71,"")</f>
        <v>68</v>
      </c>
      <c r="J69" s="42" t="str">
        <f t="shared" si="11"/>
        <v/>
      </c>
      <c r="K69" s="42" t="str">
        <f t="shared" si="12"/>
        <v/>
      </c>
      <c r="L69" s="43" t="str">
        <f>IF($E69=3,Finish!H71,"")</f>
        <v/>
      </c>
    </row>
    <row r="70" spans="1:12" s="42" customFormat="1" x14ac:dyDescent="0.25">
      <c r="A70" s="37" t="str">
        <f t="shared" si="13"/>
        <v>-</v>
      </c>
      <c r="B70" s="38" t="str">
        <f>IF(D70="","",Finish!N72)</f>
        <v>Rossendale Harriers</v>
      </c>
      <c r="C70" s="38" t="str">
        <f>IF(D70="","",Finish!M72)</f>
        <v>Claire Dobson</v>
      </c>
      <c r="D70" s="39">
        <f>IF(LEFT(Finish!O72,1)&lt;&gt;"F",Finish!H72,"")</f>
        <v>69</v>
      </c>
      <c r="E70" s="40">
        <f>IF(B70="","",IF(B70="unattached","",COUNTIF(B$2:B70,B70)))</f>
        <v>17</v>
      </c>
      <c r="F70" s="41" t="str">
        <f>IF(E70=3,SUMIF(B$2:B70,B70,D$2:D70),"")</f>
        <v/>
      </c>
      <c r="G70" s="42" t="str">
        <f t="shared" si="9"/>
        <v/>
      </c>
      <c r="H70" s="42" t="str">
        <f t="shared" si="10"/>
        <v/>
      </c>
      <c r="I70" s="43" t="str">
        <f>IF($E70=2,Finish!H72,"")</f>
        <v/>
      </c>
      <c r="J70" s="42" t="str">
        <f t="shared" si="11"/>
        <v/>
      </c>
      <c r="K70" s="42" t="str">
        <f t="shared" si="12"/>
        <v/>
      </c>
      <c r="L70" s="43" t="str">
        <f>IF($E70=3,Finish!H72,"")</f>
        <v/>
      </c>
    </row>
    <row r="71" spans="1:12" s="42" customFormat="1" x14ac:dyDescent="0.25">
      <c r="A71" s="37" t="str">
        <f t="shared" si="13"/>
        <v>-</v>
      </c>
      <c r="B71" s="38" t="str">
        <f>IF(D71="","",Finish!N73)</f>
        <v>Bingley Harriers</v>
      </c>
      <c r="C71" s="38" t="str">
        <f>IF(D71="","",Finish!M73)</f>
        <v>Harry Atkinson</v>
      </c>
      <c r="D71" s="39">
        <f>IF(LEFT(Finish!O73,1)&lt;&gt;"F",Finish!H73,"")</f>
        <v>70</v>
      </c>
      <c r="E71" s="40">
        <f>IF(B71="","",IF(B71="unattached","",COUNTIF(B$2:B71,B71)))</f>
        <v>1</v>
      </c>
      <c r="F71" s="41" t="str">
        <f>IF(E71=3,SUMIF(B$2:B71,B71,D$2:D71),"")</f>
        <v/>
      </c>
      <c r="G71" s="42" t="str">
        <f t="shared" si="9"/>
        <v/>
      </c>
      <c r="H71" s="42" t="str">
        <f t="shared" si="10"/>
        <v/>
      </c>
      <c r="I71" s="43" t="str">
        <f>IF($E71=2,Finish!H73,"")</f>
        <v/>
      </c>
      <c r="J71" s="42" t="str">
        <f t="shared" si="11"/>
        <v/>
      </c>
      <c r="K71" s="42" t="str">
        <f t="shared" si="12"/>
        <v/>
      </c>
      <c r="L71" s="43" t="str">
        <f>IF($E71=3,Finish!H73,"")</f>
        <v/>
      </c>
    </row>
    <row r="72" spans="1:12" s="42" customFormat="1" x14ac:dyDescent="0.25">
      <c r="A72" s="37" t="str">
        <f t="shared" si="13"/>
        <v>-</v>
      </c>
      <c r="B72" s="38" t="str">
        <f>IF(D72="","",Finish!N74)</f>
        <v>Trawden AC</v>
      </c>
      <c r="C72" s="38" t="str">
        <f>IF(D72="","",Finish!M74)</f>
        <v>John McDonald</v>
      </c>
      <c r="D72" s="39">
        <f>IF(LEFT(Finish!O74,1)&lt;&gt;"F",Finish!H74,"")</f>
        <v>71</v>
      </c>
      <c r="E72" s="40">
        <f>IF(B72="","",IF(B72="unattached","",COUNTIF(B$2:B72,B72)))</f>
        <v>4</v>
      </c>
      <c r="F72" s="41" t="str">
        <f>IF(E72=3,SUMIF(B$2:B72,B72,D$2:D72),"")</f>
        <v/>
      </c>
      <c r="G72" s="42" t="str">
        <f t="shared" si="9"/>
        <v/>
      </c>
      <c r="H72" s="42" t="str">
        <f t="shared" si="10"/>
        <v/>
      </c>
      <c r="I72" s="43" t="str">
        <f>IF($E72=2,Finish!H74,"")</f>
        <v/>
      </c>
      <c r="J72" s="42" t="str">
        <f t="shared" si="11"/>
        <v/>
      </c>
      <c r="K72" s="42" t="str">
        <f t="shared" si="12"/>
        <v/>
      </c>
      <c r="L72" s="43" t="str">
        <f>IF($E72=3,Finish!H74,"")</f>
        <v/>
      </c>
    </row>
    <row r="73" spans="1:12" s="42" customFormat="1" x14ac:dyDescent="0.25">
      <c r="A73" s="37" t="str">
        <f t="shared" si="13"/>
        <v>-</v>
      </c>
      <c r="B73" s="38" t="str">
        <f>IF(D73="","",Finish!N75)</f>
        <v>Bowland FR</v>
      </c>
      <c r="C73" s="38" t="str">
        <f>IF(D73="","",Finish!M75)</f>
        <v>Christopher Goldie</v>
      </c>
      <c r="D73" s="39">
        <f>IF(LEFT(Finish!O75,1)&lt;&gt;"F",Finish!H75,"")</f>
        <v>72</v>
      </c>
      <c r="E73" s="40">
        <f>IF(B73="","",IF(B73="unattached","",COUNTIF(B$2:B73,B73)))</f>
        <v>2</v>
      </c>
      <c r="F73" s="41" t="str">
        <f>IF(E73=3,SUMIF(B$2:B73,B73,D$2:D73),"")</f>
        <v/>
      </c>
      <c r="G73" s="42" t="str">
        <f t="shared" si="9"/>
        <v>Bowland FR</v>
      </c>
      <c r="H73" s="42" t="str">
        <f t="shared" si="10"/>
        <v>Christopher Goldie</v>
      </c>
      <c r="I73" s="43">
        <f>IF($E73=2,Finish!H75,"")</f>
        <v>72</v>
      </c>
      <c r="J73" s="42" t="str">
        <f t="shared" si="11"/>
        <v/>
      </c>
      <c r="K73" s="42" t="str">
        <f t="shared" si="12"/>
        <v/>
      </c>
      <c r="L73" s="43" t="str">
        <f>IF($E73=3,Finish!H75,"")</f>
        <v/>
      </c>
    </row>
    <row r="74" spans="1:12" s="42" customFormat="1" x14ac:dyDescent="0.25">
      <c r="A74" s="37" t="str">
        <f t="shared" si="13"/>
        <v>-</v>
      </c>
      <c r="B74" s="38" t="str">
        <f>IF(D74="","",Finish!N76)</f>
        <v>Darwen Dashers</v>
      </c>
      <c r="C74" s="38" t="str">
        <f>IF(D74="","",Finish!M76)</f>
        <v>Janet Carr</v>
      </c>
      <c r="D74" s="39">
        <f>IF(LEFT(Finish!O76,1)&lt;&gt;"F",Finish!H76,"")</f>
        <v>73</v>
      </c>
      <c r="E74" s="40">
        <f>IF(B74="","",IF(B74="unattached","",COUNTIF(B$2:B74,B74)))</f>
        <v>6</v>
      </c>
      <c r="F74" s="41" t="str">
        <f>IF(E74=3,SUMIF(B$2:B74,B74,D$2:D74),"")</f>
        <v/>
      </c>
      <c r="G74" s="42" t="str">
        <f t="shared" si="9"/>
        <v/>
      </c>
      <c r="H74" s="42" t="str">
        <f t="shared" si="10"/>
        <v/>
      </c>
      <c r="I74" s="43" t="str">
        <f>IF($E74=2,Finish!H76,"")</f>
        <v/>
      </c>
      <c r="J74" s="42" t="str">
        <f t="shared" si="11"/>
        <v/>
      </c>
      <c r="K74" s="42" t="str">
        <f t="shared" si="12"/>
        <v/>
      </c>
      <c r="L74" s="43" t="str">
        <f>IF($E74=3,Finish!H76,"")</f>
        <v/>
      </c>
    </row>
    <row r="75" spans="1:12" s="42" customFormat="1" x14ac:dyDescent="0.25">
      <c r="A75" s="37" t="str">
        <f t="shared" si="13"/>
        <v>-</v>
      </c>
      <c r="B75" s="38" t="str">
        <f>IF(D75="","",Finish!N77)</f>
        <v>Rossendale Harriers</v>
      </c>
      <c r="C75" s="38" t="str">
        <f>IF(D75="","",Finish!M77)</f>
        <v>Beth Clayton</v>
      </c>
      <c r="D75" s="39">
        <f>IF(LEFT(Finish!O77,1)&lt;&gt;"F",Finish!H77,"")</f>
        <v>74</v>
      </c>
      <c r="E75" s="40">
        <f>IF(B75="","",IF(B75="unattached","",COUNTIF(B$2:B75,B75)))</f>
        <v>18</v>
      </c>
      <c r="F75" s="41" t="str">
        <f>IF(E75=3,SUMIF(B$2:B75,B75,D$2:D75),"")</f>
        <v/>
      </c>
      <c r="G75" s="42" t="str">
        <f t="shared" si="9"/>
        <v/>
      </c>
      <c r="H75" s="42" t="str">
        <f t="shared" si="10"/>
        <v/>
      </c>
      <c r="I75" s="43" t="str">
        <f>IF($E75=2,Finish!H77,"")</f>
        <v/>
      </c>
      <c r="J75" s="42" t="str">
        <f t="shared" si="11"/>
        <v/>
      </c>
      <c r="K75" s="42" t="str">
        <f t="shared" si="12"/>
        <v/>
      </c>
      <c r="L75" s="43" t="str">
        <f>IF($E75=3,Finish!H77,"")</f>
        <v/>
      </c>
    </row>
    <row r="76" spans="1:12" s="42" customFormat="1" x14ac:dyDescent="0.25">
      <c r="A76" s="37" t="str">
        <f t="shared" si="13"/>
        <v>-</v>
      </c>
      <c r="B76" s="38" t="str">
        <f>IF(D76="","",Finish!N78)</f>
        <v>Ribble Valley</v>
      </c>
      <c r="C76" s="38" t="str">
        <f>IF(D76="","",Finish!M78)</f>
        <v>Ian Smith</v>
      </c>
      <c r="D76" s="39">
        <f>IF(LEFT(Finish!O78,1)&lt;&gt;"F",Finish!H78,"")</f>
        <v>75</v>
      </c>
      <c r="E76" s="40">
        <f>IF(B76="","",IF(B76="unattached","",COUNTIF(B$2:B76,B76)))</f>
        <v>2</v>
      </c>
      <c r="F76" s="41" t="str">
        <f>IF(E76=3,SUMIF(B$2:B76,B76,D$2:D76),"")</f>
        <v/>
      </c>
      <c r="G76" s="42" t="str">
        <f t="shared" si="9"/>
        <v>Ribble Valley</v>
      </c>
      <c r="H76" s="42" t="str">
        <f t="shared" si="10"/>
        <v>Ian Smith</v>
      </c>
      <c r="I76" s="43">
        <f>IF($E76=2,Finish!H78,"")</f>
        <v>75</v>
      </c>
      <c r="J76" s="42" t="str">
        <f t="shared" si="11"/>
        <v/>
      </c>
      <c r="K76" s="42" t="str">
        <f t="shared" si="12"/>
        <v/>
      </c>
      <c r="L76" s="43" t="str">
        <f>IF($E76=3,Finish!H78,"")</f>
        <v/>
      </c>
    </row>
    <row r="77" spans="1:12" s="42" customFormat="1" x14ac:dyDescent="0.25">
      <c r="A77" s="37" t="str">
        <f t="shared" si="13"/>
        <v>-</v>
      </c>
      <c r="B77" s="38" t="str">
        <f>IF(D77="","",Finish!N79)</f>
        <v>Trawden AC</v>
      </c>
      <c r="C77" s="38" t="str">
        <f>IF(D77="","",Finish!M79)</f>
        <v>Lucy Parker</v>
      </c>
      <c r="D77" s="39">
        <f>IF(LEFT(Finish!O79,1)&lt;&gt;"F",Finish!H79,"")</f>
        <v>76</v>
      </c>
      <c r="E77" s="40">
        <f>IF(B77="","",IF(B77="unattached","",COUNTIF(B$2:B77,B77)))</f>
        <v>5</v>
      </c>
      <c r="F77" s="41" t="str">
        <f>IF(E77=3,SUMIF(B$2:B77,B77,D$2:D77),"")</f>
        <v/>
      </c>
      <c r="G77" s="42" t="str">
        <f t="shared" si="9"/>
        <v/>
      </c>
      <c r="H77" s="42" t="str">
        <f t="shared" si="10"/>
        <v/>
      </c>
      <c r="I77" s="43" t="str">
        <f>IF($E77=2,Finish!H79,"")</f>
        <v/>
      </c>
      <c r="J77" s="42" t="str">
        <f t="shared" si="11"/>
        <v/>
      </c>
      <c r="K77" s="42" t="str">
        <f t="shared" si="12"/>
        <v/>
      </c>
      <c r="L77" s="43" t="str">
        <f>IF($E77=3,Finish!H79,"")</f>
        <v/>
      </c>
    </row>
    <row r="78" spans="1:12" s="42" customFormat="1" x14ac:dyDescent="0.25">
      <c r="A78" s="37" t="str">
        <f t="shared" si="13"/>
        <v>-</v>
      </c>
      <c r="B78" s="38" t="str">
        <f>IF(D78="","",Finish!N80)</f>
        <v>Rossendale Harriers</v>
      </c>
      <c r="C78" s="38" t="str">
        <f>IF(D78="","",Finish!M80)</f>
        <v>Hena Chaudry</v>
      </c>
      <c r="D78" s="39">
        <f>IF(LEFT(Finish!O80,1)&lt;&gt;"F",Finish!H80,"")</f>
        <v>77</v>
      </c>
      <c r="E78" s="40">
        <f>IF(B78="","",IF(B78="unattached","",COUNTIF(B$2:B78,B78)))</f>
        <v>19</v>
      </c>
      <c r="F78" s="41" t="str">
        <f>IF(E78=3,SUMIF(B$2:B78,B78,D$2:D78),"")</f>
        <v/>
      </c>
      <c r="G78" s="42" t="str">
        <f t="shared" si="9"/>
        <v/>
      </c>
      <c r="H78" s="42" t="str">
        <f t="shared" si="10"/>
        <v/>
      </c>
      <c r="I78" s="43" t="str">
        <f>IF($E78=2,Finish!H80,"")</f>
        <v/>
      </c>
      <c r="J78" s="42" t="str">
        <f t="shared" si="11"/>
        <v/>
      </c>
      <c r="K78" s="42" t="str">
        <f t="shared" si="12"/>
        <v/>
      </c>
      <c r="L78" s="43" t="str">
        <f>IF($E78=3,Finish!H80,"")</f>
        <v/>
      </c>
    </row>
    <row r="79" spans="1:12" s="42" customFormat="1" x14ac:dyDescent="0.25">
      <c r="A79" s="37" t="str">
        <f t="shared" si="13"/>
        <v>-</v>
      </c>
      <c r="B79" s="38" t="str">
        <f>IF(D79="","",Finish!N81)</f>
        <v>Prestwich AC</v>
      </c>
      <c r="C79" s="38" t="str">
        <f>IF(D79="","",Finish!M81)</f>
        <v>Peter Tasker</v>
      </c>
      <c r="D79" s="39">
        <f>IF(LEFT(Finish!O81,1)&lt;&gt;"F",Finish!H81,"")</f>
        <v>78</v>
      </c>
      <c r="E79" s="40">
        <f>IF(B79="","",IF(B79="unattached","",COUNTIF(B$2:B79,B79)))</f>
        <v>10</v>
      </c>
      <c r="F79" s="41" t="str">
        <f>IF(E79=3,SUMIF(B$2:B79,B79,D$2:D79),"")</f>
        <v/>
      </c>
      <c r="G79" s="42" t="str">
        <f t="shared" si="9"/>
        <v/>
      </c>
      <c r="H79" s="42" t="str">
        <f t="shared" si="10"/>
        <v/>
      </c>
      <c r="I79" s="43" t="str">
        <f>IF($E79=2,Finish!H81,"")</f>
        <v/>
      </c>
      <c r="J79" s="42" t="str">
        <f t="shared" si="11"/>
        <v/>
      </c>
      <c r="K79" s="42" t="str">
        <f t="shared" si="12"/>
        <v/>
      </c>
      <c r="L79" s="43" t="str">
        <f>IF($E79=3,Finish!H81,"")</f>
        <v/>
      </c>
    </row>
    <row r="80" spans="1:12" s="42" customFormat="1" x14ac:dyDescent="0.25">
      <c r="A80" s="37" t="str">
        <f t="shared" si="13"/>
        <v>-</v>
      </c>
      <c r="B80" s="38" t="str">
        <f>IF(D80="","",Finish!N82)</f>
        <v>FRA</v>
      </c>
      <c r="C80" s="38" t="str">
        <f>IF(D80="","",Finish!M82)</f>
        <v>Neil Hindle</v>
      </c>
      <c r="D80" s="39">
        <f>IF(LEFT(Finish!O82,1)&lt;&gt;"F",Finish!H82,"")</f>
        <v>79</v>
      </c>
      <c r="E80" s="40">
        <f>IF(B80="","",IF(B80="unattached","",COUNTIF(B$2:B80,B80)))</f>
        <v>1</v>
      </c>
      <c r="F80" s="41" t="str">
        <f>IF(E80=3,SUMIF(B$2:B80,B80,D$2:D80),"")</f>
        <v/>
      </c>
      <c r="G80" s="42" t="str">
        <f t="shared" si="9"/>
        <v/>
      </c>
      <c r="H80" s="42" t="str">
        <f t="shared" si="10"/>
        <v/>
      </c>
      <c r="I80" s="43" t="str">
        <f>IF($E80=2,Finish!H82,"")</f>
        <v/>
      </c>
      <c r="J80" s="42" t="str">
        <f t="shared" si="11"/>
        <v/>
      </c>
      <c r="K80" s="42" t="str">
        <f t="shared" si="12"/>
        <v/>
      </c>
      <c r="L80" s="43" t="str">
        <f>IF($E80=3,Finish!H82,"")</f>
        <v/>
      </c>
    </row>
    <row r="81" spans="1:12" s="42" customFormat="1" x14ac:dyDescent="0.25">
      <c r="A81" s="37" t="str">
        <f t="shared" si="13"/>
        <v>-</v>
      </c>
      <c r="B81" s="38" t="str">
        <f>IF(D81="","",Finish!N83)</f>
        <v>Rossendale Harriers</v>
      </c>
      <c r="C81" s="38" t="str">
        <f>IF(D81="","",Finish!M83)</f>
        <v>Harrison Smith</v>
      </c>
      <c r="D81" s="39">
        <f>IF(LEFT(Finish!O83,1)&lt;&gt;"F",Finish!H83,"")</f>
        <v>80</v>
      </c>
      <c r="E81" s="40">
        <f>IF(B81="","",IF(B81="unattached","",COUNTIF(B$2:B81,B81)))</f>
        <v>20</v>
      </c>
      <c r="F81" s="41" t="str">
        <f>IF(E81=3,SUMIF(B$2:B81,B81,D$2:D81),"")</f>
        <v/>
      </c>
      <c r="G81" s="42" t="str">
        <f t="shared" ref="G81:G102" si="14">IF($E81=2,B81,"")</f>
        <v/>
      </c>
      <c r="H81" s="42" t="str">
        <f t="shared" ref="H81:H102" si="15">IF($E81=2,C81,"")</f>
        <v/>
      </c>
      <c r="I81" s="43" t="str">
        <f>IF($E81=2,Finish!H83,"")</f>
        <v/>
      </c>
      <c r="J81" s="42" t="str">
        <f t="shared" ref="J81:J102" si="16">IF($E81=3,B81,"")</f>
        <v/>
      </c>
      <c r="K81" s="42" t="str">
        <f t="shared" ref="K81:K102" si="17">IF($E81=3,C81,"")</f>
        <v/>
      </c>
      <c r="L81" s="43" t="str">
        <f>IF($E81=3,Finish!H83,"")</f>
        <v/>
      </c>
    </row>
    <row r="82" spans="1:12" s="42" customFormat="1" x14ac:dyDescent="0.25">
      <c r="A82" s="37" t="str">
        <f t="shared" si="13"/>
        <v>-</v>
      </c>
      <c r="B82" s="38" t="str">
        <f>IF(D82="","",Finish!N84)</f>
        <v>FRA</v>
      </c>
      <c r="C82" s="38" t="str">
        <f>IF(D82="","",Finish!M84)</f>
        <v>David Ashton</v>
      </c>
      <c r="D82" s="39">
        <f>IF(LEFT(Finish!O84,1)&lt;&gt;"F",Finish!H84,"")</f>
        <v>81</v>
      </c>
      <c r="E82" s="40">
        <f>IF(B82="","",IF(B82="unattached","",COUNTIF(B$2:B82,B82)))</f>
        <v>2</v>
      </c>
      <c r="F82" s="41" t="str">
        <f>IF(E82=3,SUMIF(B$2:B82,B82,D$2:D82),"")</f>
        <v/>
      </c>
      <c r="G82" s="42" t="str">
        <f t="shared" si="14"/>
        <v>FRA</v>
      </c>
      <c r="H82" s="42" t="str">
        <f t="shared" si="15"/>
        <v>David Ashton</v>
      </c>
      <c r="I82" s="43">
        <f>IF($E82=2,Finish!H84,"")</f>
        <v>81</v>
      </c>
      <c r="J82" s="42" t="str">
        <f t="shared" si="16"/>
        <v/>
      </c>
      <c r="K82" s="42" t="str">
        <f t="shared" si="17"/>
        <v/>
      </c>
      <c r="L82" s="43" t="str">
        <f>IF($E82=3,Finish!H84,"")</f>
        <v/>
      </c>
    </row>
    <row r="83" spans="1:12" s="42" customFormat="1" x14ac:dyDescent="0.25">
      <c r="A83" s="37" t="str">
        <f t="shared" si="13"/>
        <v>-</v>
      </c>
      <c r="B83" s="38" t="str">
        <f>IF(D83="","",Finish!N85)</f>
        <v>unattached</v>
      </c>
      <c r="C83" s="38" t="str">
        <f>IF(D83="","",Finish!M85)</f>
        <v>Marc Vipham</v>
      </c>
      <c r="D83" s="39">
        <f>IF(LEFT(Finish!O85,1)&lt;&gt;"F",Finish!H85,"")</f>
        <v>82</v>
      </c>
      <c r="E83" s="40" t="str">
        <f>IF(B83="","",IF(B83="unattached","",COUNTIF(B$2:B83,B83)))</f>
        <v/>
      </c>
      <c r="F83" s="41" t="str">
        <f>IF(E83=3,SUMIF(B$2:B83,B83,D$2:D83),"")</f>
        <v/>
      </c>
      <c r="G83" s="42" t="str">
        <f t="shared" si="14"/>
        <v/>
      </c>
      <c r="H83" s="42" t="str">
        <f t="shared" si="15"/>
        <v/>
      </c>
      <c r="I83" s="43" t="str">
        <f>IF($E83=2,Finish!H85,"")</f>
        <v/>
      </c>
      <c r="J83" s="42" t="str">
        <f t="shared" si="16"/>
        <v/>
      </c>
      <c r="K83" s="42" t="str">
        <f t="shared" si="17"/>
        <v/>
      </c>
      <c r="L83" s="43" t="str">
        <f>IF($E83=3,Finish!H85,"")</f>
        <v/>
      </c>
    </row>
    <row r="84" spans="1:12" s="42" customFormat="1" x14ac:dyDescent="0.25">
      <c r="A84" s="37" t="str">
        <f t="shared" si="13"/>
        <v>-</v>
      </c>
      <c r="B84" s="38" t="str">
        <f>IF(D84="","",Finish!N86)</f>
        <v>Clayton Le Moors</v>
      </c>
      <c r="C84" s="38" t="str">
        <f>IF(D84="","",Finish!M86)</f>
        <v>Rick Moore</v>
      </c>
      <c r="D84" s="39">
        <f>IF(LEFT(Finish!O86,1)&lt;&gt;"F",Finish!H86,"")</f>
        <v>83</v>
      </c>
      <c r="E84" s="40">
        <f>IF(B84="","",IF(B84="unattached","",COUNTIF(B$2:B84,B84)))</f>
        <v>6</v>
      </c>
      <c r="F84" s="41" t="str">
        <f>IF(E84=3,SUMIF(B$2:B84,B84,D$2:D84),"")</f>
        <v/>
      </c>
      <c r="G84" s="42" t="str">
        <f t="shared" si="14"/>
        <v/>
      </c>
      <c r="H84" s="42" t="str">
        <f t="shared" si="15"/>
        <v/>
      </c>
      <c r="I84" s="43" t="str">
        <f>IF($E84=2,Finish!H86,"")</f>
        <v/>
      </c>
      <c r="J84" s="42" t="str">
        <f t="shared" si="16"/>
        <v/>
      </c>
      <c r="K84" s="42" t="str">
        <f t="shared" si="17"/>
        <v/>
      </c>
      <c r="L84" s="43" t="str">
        <f>IF($E84=3,Finish!H86,"")</f>
        <v/>
      </c>
    </row>
    <row r="85" spans="1:12" s="42" customFormat="1" x14ac:dyDescent="0.25">
      <c r="A85" s="37" t="str">
        <f t="shared" si="13"/>
        <v>-</v>
      </c>
      <c r="B85" s="38" t="str">
        <f>IF(D85="","",Finish!N87)</f>
        <v>Prestwich AC</v>
      </c>
      <c r="C85" s="38" t="str">
        <f>IF(D85="","",Finish!M87)</f>
        <v>Jen Helm</v>
      </c>
      <c r="D85" s="39">
        <f>IF(LEFT(Finish!O87,1)&lt;&gt;"F",Finish!H87,"")</f>
        <v>84</v>
      </c>
      <c r="E85" s="40">
        <f>IF(B85="","",IF(B85="unattached","",COUNTIF(B$2:B85,B85)))</f>
        <v>11</v>
      </c>
      <c r="F85" s="41" t="str">
        <f>IF(E85=3,SUMIF(B$2:B85,B85,D$2:D85),"")</f>
        <v/>
      </c>
      <c r="G85" s="42" t="str">
        <f t="shared" si="14"/>
        <v/>
      </c>
      <c r="H85" s="42" t="str">
        <f t="shared" si="15"/>
        <v/>
      </c>
      <c r="I85" s="43" t="str">
        <f>IF($E85=2,Finish!H87,"")</f>
        <v/>
      </c>
      <c r="J85" s="42" t="str">
        <f t="shared" si="16"/>
        <v/>
      </c>
      <c r="K85" s="42" t="str">
        <f t="shared" si="17"/>
        <v/>
      </c>
      <c r="L85" s="43" t="str">
        <f>IF($E85=3,Finish!H87,"")</f>
        <v/>
      </c>
    </row>
    <row r="86" spans="1:12" s="42" customFormat="1" x14ac:dyDescent="0.25">
      <c r="A86" s="37" t="str">
        <f t="shared" si="13"/>
        <v>-</v>
      </c>
      <c r="B86" s="38" t="str">
        <f>IF(D86="","",Finish!N88)</f>
        <v>Clayton Le Moors</v>
      </c>
      <c r="C86" s="38" t="str">
        <f>IF(D86="","",Finish!M88)</f>
        <v>Andrew Howarth</v>
      </c>
      <c r="D86" s="39">
        <f>IF(LEFT(Finish!O88,1)&lt;&gt;"F",Finish!H88,"")</f>
        <v>85</v>
      </c>
      <c r="E86" s="40">
        <f>IF(B86="","",IF(B86="unattached","",COUNTIF(B$2:B86,B86)))</f>
        <v>7</v>
      </c>
      <c r="F86" s="41" t="str">
        <f>IF(E86=3,SUMIF(B$2:B86,B86,D$2:D86),"")</f>
        <v/>
      </c>
      <c r="G86" s="42" t="str">
        <f t="shared" si="14"/>
        <v/>
      </c>
      <c r="H86" s="42" t="str">
        <f t="shared" si="15"/>
        <v/>
      </c>
      <c r="I86" s="43" t="str">
        <f>IF($E86=2,Finish!H88,"")</f>
        <v/>
      </c>
      <c r="J86" s="42" t="str">
        <f t="shared" si="16"/>
        <v/>
      </c>
      <c r="K86" s="42" t="str">
        <f t="shared" si="17"/>
        <v/>
      </c>
      <c r="L86" s="43" t="str">
        <f>IF($E86=3,Finish!H88,"")</f>
        <v/>
      </c>
    </row>
    <row r="87" spans="1:12" s="42" customFormat="1" x14ac:dyDescent="0.25">
      <c r="A87" s="37" t="str">
        <f t="shared" si="13"/>
        <v>-</v>
      </c>
      <c r="B87" s="38" t="str">
        <f>IF(D87="","",Finish!N89)</f>
        <v>Red Rose</v>
      </c>
      <c r="C87" s="38" t="str">
        <f>IF(D87="","",Finish!M89)</f>
        <v>Peter Bolton</v>
      </c>
      <c r="D87" s="39">
        <f>IF(LEFT(Finish!O89,1)&lt;&gt;"F",Finish!H89,"")</f>
        <v>86</v>
      </c>
      <c r="E87" s="40">
        <f>IF(B87="","",IF(B87="unattached","",COUNTIF(B$2:B87,B87)))</f>
        <v>1</v>
      </c>
      <c r="F87" s="41" t="str">
        <f>IF(E87=3,SUMIF(B$2:B87,B87,D$2:D87),"")</f>
        <v/>
      </c>
      <c r="G87" s="42" t="str">
        <f t="shared" si="14"/>
        <v/>
      </c>
      <c r="H87" s="42" t="str">
        <f t="shared" si="15"/>
        <v/>
      </c>
      <c r="I87" s="43" t="str">
        <f>IF($E87=2,Finish!H89,"")</f>
        <v/>
      </c>
      <c r="J87" s="42" t="str">
        <f t="shared" si="16"/>
        <v/>
      </c>
      <c r="K87" s="42" t="str">
        <f t="shared" si="17"/>
        <v/>
      </c>
      <c r="L87" s="43" t="str">
        <f>IF($E87=3,Finish!H89,"")</f>
        <v/>
      </c>
    </row>
    <row r="88" spans="1:12" s="42" customFormat="1" x14ac:dyDescent="0.25">
      <c r="A88" s="37" t="str">
        <f t="shared" si="13"/>
        <v>-</v>
      </c>
      <c r="B88" s="38" t="str">
        <f>IF(D88="","",Finish!N90)</f>
        <v xml:space="preserve">Rochdale </v>
      </c>
      <c r="C88" s="38" t="str">
        <f>IF(D88="","",Finish!M90)</f>
        <v>Matthew Cox</v>
      </c>
      <c r="D88" s="39">
        <f>IF(LEFT(Finish!O90,1)&lt;&gt;"F",Finish!H90,"")</f>
        <v>87</v>
      </c>
      <c r="E88" s="40">
        <f>IF(B88="","",IF(B88="unattached","",COUNTIF(B$2:B88,B88)))</f>
        <v>2</v>
      </c>
      <c r="F88" s="41" t="str">
        <f>IF(E88=3,SUMIF(B$2:B88,B88,D$2:D88),"")</f>
        <v/>
      </c>
      <c r="G88" s="42" t="str">
        <f t="shared" si="14"/>
        <v xml:space="preserve">Rochdale </v>
      </c>
      <c r="H88" s="42" t="str">
        <f t="shared" si="15"/>
        <v>Matthew Cox</v>
      </c>
      <c r="I88" s="43">
        <f>IF($E88=2,Finish!H90,"")</f>
        <v>87</v>
      </c>
      <c r="J88" s="42" t="str">
        <f t="shared" si="16"/>
        <v/>
      </c>
      <c r="K88" s="42" t="str">
        <f t="shared" si="17"/>
        <v/>
      </c>
      <c r="L88" s="43" t="str">
        <f>IF($E88=3,Finish!H90,"")</f>
        <v/>
      </c>
    </row>
    <row r="89" spans="1:12" s="42" customFormat="1" x14ac:dyDescent="0.25">
      <c r="A89" s="37" t="str">
        <f t="shared" si="13"/>
        <v>-</v>
      </c>
      <c r="B89" s="38" t="str">
        <f>IF(D89="","",Finish!N91)</f>
        <v>Rossendale Harriers</v>
      </c>
      <c r="C89" s="38" t="str">
        <f>IF(D89="","",Finish!M91)</f>
        <v>Michelle Young</v>
      </c>
      <c r="D89" s="39">
        <f>IF(LEFT(Finish!O91,1)&lt;&gt;"F",Finish!H91,"")</f>
        <v>88</v>
      </c>
      <c r="E89" s="40">
        <f>IF(B89="","",IF(B89="unattached","",COUNTIF(B$2:B89,B89)))</f>
        <v>21</v>
      </c>
      <c r="F89" s="41" t="str">
        <f>IF(E89=3,SUMIF(B$2:B89,B89,D$2:D89),"")</f>
        <v/>
      </c>
      <c r="G89" s="42" t="str">
        <f t="shared" si="14"/>
        <v/>
      </c>
      <c r="H89" s="42" t="str">
        <f t="shared" si="15"/>
        <v/>
      </c>
      <c r="I89" s="43" t="str">
        <f>IF($E89=2,Finish!H91,"")</f>
        <v/>
      </c>
      <c r="J89" s="42" t="str">
        <f t="shared" si="16"/>
        <v/>
      </c>
      <c r="K89" s="42" t="str">
        <f t="shared" si="17"/>
        <v/>
      </c>
      <c r="L89" s="43" t="str">
        <f>IF($E89=3,Finish!H91,"")</f>
        <v/>
      </c>
    </row>
    <row r="90" spans="1:12" s="42" customFormat="1" x14ac:dyDescent="0.25">
      <c r="A90" s="37" t="str">
        <f t="shared" si="13"/>
        <v>-</v>
      </c>
      <c r="B90" s="38" t="str">
        <f>IF(D90="","",Finish!N92)</f>
        <v>Trawden AC</v>
      </c>
      <c r="C90" s="38" t="str">
        <f>IF(D90="","",Finish!M92)</f>
        <v>Samantha Barnes</v>
      </c>
      <c r="D90" s="39">
        <f>IF(LEFT(Finish!O92,1)&lt;&gt;"F",Finish!H92,"")</f>
        <v>89</v>
      </c>
      <c r="E90" s="40">
        <f>IF(B90="","",IF(B90="unattached","",COUNTIF(B$2:B90,B90)))</f>
        <v>6</v>
      </c>
      <c r="F90" s="41" t="str">
        <f>IF(E90=3,SUMIF(B$2:B90,B90,D$2:D90),"")</f>
        <v/>
      </c>
      <c r="G90" s="42" t="str">
        <f t="shared" si="14"/>
        <v/>
      </c>
      <c r="H90" s="42" t="str">
        <f t="shared" si="15"/>
        <v/>
      </c>
      <c r="I90" s="43" t="str">
        <f>IF($E90=2,Finish!H92,"")</f>
        <v/>
      </c>
      <c r="J90" s="42" t="str">
        <f t="shared" si="16"/>
        <v/>
      </c>
      <c r="K90" s="42" t="str">
        <f t="shared" si="17"/>
        <v/>
      </c>
      <c r="L90" s="43" t="str">
        <f>IF($E90=3,Finish!H92,"")</f>
        <v/>
      </c>
    </row>
    <row r="91" spans="1:12" s="42" customFormat="1" x14ac:dyDescent="0.25">
      <c r="A91" s="37" t="str">
        <f t="shared" si="13"/>
        <v>-</v>
      </c>
      <c r="B91" s="38" t="str">
        <f>IF(D91="","",Finish!N93)</f>
        <v>Accrington RR</v>
      </c>
      <c r="C91" s="38" t="str">
        <f>IF(D91="","",Finish!M93)</f>
        <v>Liam Moden</v>
      </c>
      <c r="D91" s="39">
        <f>IF(LEFT(Finish!O93,1)&lt;&gt;"F",Finish!H93,"")</f>
        <v>90</v>
      </c>
      <c r="E91" s="40">
        <f>IF(B91="","",IF(B91="unattached","",COUNTIF(B$2:B91,B91)))</f>
        <v>5</v>
      </c>
      <c r="F91" s="41" t="str">
        <f>IF(E91=3,SUMIF(B$2:B91,B91,D$2:D91),"")</f>
        <v/>
      </c>
      <c r="G91" s="42" t="str">
        <f t="shared" si="14"/>
        <v/>
      </c>
      <c r="H91" s="42" t="str">
        <f t="shared" si="15"/>
        <v/>
      </c>
      <c r="I91" s="43" t="str">
        <f>IF($E91=2,Finish!H93,"")</f>
        <v/>
      </c>
      <c r="J91" s="42" t="str">
        <f t="shared" si="16"/>
        <v/>
      </c>
      <c r="K91" s="42" t="str">
        <f t="shared" si="17"/>
        <v/>
      </c>
      <c r="L91" s="43" t="str">
        <f>IF($E91=3,Finish!H93,"")</f>
        <v/>
      </c>
    </row>
    <row r="92" spans="1:12" s="42" customFormat="1" x14ac:dyDescent="0.25">
      <c r="A92" s="37" t="str">
        <f t="shared" si="13"/>
        <v>-</v>
      </c>
      <c r="B92" s="38" t="str">
        <f>IF(D92="","",Finish!N94)</f>
        <v>unattached</v>
      </c>
      <c r="C92" s="38" t="str">
        <f>IF(D92="","",Finish!M94)</f>
        <v>Simon Stafford</v>
      </c>
      <c r="D92" s="39">
        <f>IF(LEFT(Finish!O94,1)&lt;&gt;"F",Finish!H94,"")</f>
        <v>91</v>
      </c>
      <c r="E92" s="40" t="str">
        <f>IF(B92="","",IF(B92="unattached","",COUNTIF(B$2:B92,B92)))</f>
        <v/>
      </c>
      <c r="F92" s="41" t="str">
        <f>IF(E92=3,SUMIF(B$2:B92,B92,D$2:D92),"")</f>
        <v/>
      </c>
      <c r="G92" s="42" t="str">
        <f t="shared" si="14"/>
        <v/>
      </c>
      <c r="H92" s="42" t="str">
        <f t="shared" si="15"/>
        <v/>
      </c>
      <c r="I92" s="43" t="str">
        <f>IF($E92=2,Finish!H94,"")</f>
        <v/>
      </c>
      <c r="J92" s="42" t="str">
        <f t="shared" si="16"/>
        <v/>
      </c>
      <c r="K92" s="42" t="str">
        <f t="shared" si="17"/>
        <v/>
      </c>
      <c r="L92" s="43" t="str">
        <f>IF($E92=3,Finish!H94,"")</f>
        <v/>
      </c>
    </row>
    <row r="93" spans="1:12" s="42" customFormat="1" x14ac:dyDescent="0.25">
      <c r="A93" s="37" t="str">
        <f t="shared" si="13"/>
        <v>-</v>
      </c>
      <c r="B93" s="38" t="str">
        <f>IF(D93="","",Finish!N95)</f>
        <v>Trawden AC</v>
      </c>
      <c r="C93" s="38" t="str">
        <f>IF(D93="","",Finish!M95)</f>
        <v>Lorraine Frances</v>
      </c>
      <c r="D93" s="39">
        <f>IF(LEFT(Finish!O95,1)&lt;&gt;"F",Finish!H95,"")</f>
        <v>92</v>
      </c>
      <c r="E93" s="40">
        <f>IF(B93="","",IF(B93="unattached","",COUNTIF(B$2:B93,B93)))</f>
        <v>7</v>
      </c>
      <c r="F93" s="41" t="str">
        <f>IF(E93=3,SUMIF(B$2:B93,B93,D$2:D93),"")</f>
        <v/>
      </c>
      <c r="G93" s="42" t="str">
        <f t="shared" si="14"/>
        <v/>
      </c>
      <c r="H93" s="42" t="str">
        <f t="shared" si="15"/>
        <v/>
      </c>
      <c r="I93" s="43" t="str">
        <f>IF($E93=2,Finish!H95,"")</f>
        <v/>
      </c>
      <c r="J93" s="42" t="str">
        <f t="shared" si="16"/>
        <v/>
      </c>
      <c r="K93" s="42" t="str">
        <f t="shared" si="17"/>
        <v/>
      </c>
      <c r="L93" s="43" t="str">
        <f>IF($E93=3,Finish!H95,"")</f>
        <v/>
      </c>
    </row>
    <row r="94" spans="1:12" s="42" customFormat="1" x14ac:dyDescent="0.25">
      <c r="A94" s="37" t="str">
        <f t="shared" si="13"/>
        <v>-</v>
      </c>
      <c r="B94" s="38" t="str">
        <f>IF(D94="","",Finish!N96)</f>
        <v>Trawden AC</v>
      </c>
      <c r="C94" s="38" t="str">
        <f>IF(D94="","",Finish!M96)</f>
        <v xml:space="preserve">Robert Smith </v>
      </c>
      <c r="D94" s="39">
        <f>IF(LEFT(Finish!O96,1)&lt;&gt;"F",Finish!H96,"")</f>
        <v>93</v>
      </c>
      <c r="E94" s="40">
        <f>IF(B94="","",IF(B94="unattached","",COUNTIF(B$2:B94,B94)))</f>
        <v>8</v>
      </c>
      <c r="F94" s="41" t="str">
        <f>IF(E94=3,SUMIF(B$2:B94,B94,D$2:D94),"")</f>
        <v/>
      </c>
      <c r="G94" s="42" t="str">
        <f t="shared" si="14"/>
        <v/>
      </c>
      <c r="H94" s="42" t="str">
        <f t="shared" si="15"/>
        <v/>
      </c>
      <c r="I94" s="43" t="str">
        <f>IF($E94=2,Finish!H96,"")</f>
        <v/>
      </c>
      <c r="J94" s="42" t="str">
        <f t="shared" si="16"/>
        <v/>
      </c>
      <c r="K94" s="42" t="str">
        <f t="shared" si="17"/>
        <v/>
      </c>
      <c r="L94" s="43" t="str">
        <f>IF($E94=3,Finish!H96,"")</f>
        <v/>
      </c>
    </row>
    <row r="95" spans="1:12" s="42" customFormat="1" x14ac:dyDescent="0.25">
      <c r="A95" s="37" t="str">
        <f t="shared" si="13"/>
        <v>-</v>
      </c>
      <c r="B95" s="38" t="str">
        <f>IF(D95="","",Finish!N97)</f>
        <v>Prestwich AC</v>
      </c>
      <c r="C95" s="38" t="str">
        <f>IF(D95="","",Finish!M97)</f>
        <v>Joanne Houghton</v>
      </c>
      <c r="D95" s="39">
        <f>IF(LEFT(Finish!O97,1)&lt;&gt;"F",Finish!H97,"")</f>
        <v>94</v>
      </c>
      <c r="E95" s="40">
        <f>IF(B95="","",IF(B95="unattached","",COUNTIF(B$2:B95,B95)))</f>
        <v>12</v>
      </c>
      <c r="F95" s="41" t="str">
        <f>IF(E95=3,SUMIF(B$2:B95,B95,D$2:D95),"")</f>
        <v/>
      </c>
      <c r="G95" s="42" t="str">
        <f t="shared" si="14"/>
        <v/>
      </c>
      <c r="H95" s="42" t="str">
        <f t="shared" si="15"/>
        <v/>
      </c>
      <c r="I95" s="43" t="str">
        <f>IF($E95=2,Finish!H97,"")</f>
        <v/>
      </c>
      <c r="J95" s="42" t="str">
        <f t="shared" si="16"/>
        <v/>
      </c>
      <c r="K95" s="42" t="str">
        <f t="shared" si="17"/>
        <v/>
      </c>
      <c r="L95" s="43" t="str">
        <f>IF($E95=3,Finish!H97,"")</f>
        <v/>
      </c>
    </row>
    <row r="96" spans="1:12" s="42" customFormat="1" x14ac:dyDescent="0.25">
      <c r="A96" s="37" t="str">
        <f t="shared" si="13"/>
        <v>-</v>
      </c>
      <c r="B96" s="38" t="str">
        <f>IF(D96="","",Finish!N98)</f>
        <v>Prestwich AC</v>
      </c>
      <c r="C96" s="38" t="str">
        <f>IF(D96="","",Finish!M98)</f>
        <v>Zachary Taylor</v>
      </c>
      <c r="D96" s="39">
        <f>IF(LEFT(Finish!O98,1)&lt;&gt;"F",Finish!H98,"")</f>
        <v>95</v>
      </c>
      <c r="E96" s="40">
        <f>IF(B96="","",IF(B96="unattached","",COUNTIF(B$2:B96,B96)))</f>
        <v>13</v>
      </c>
      <c r="F96" s="41" t="str">
        <f>IF(E96=3,SUMIF(B$2:B96,B96,D$2:D96),"")</f>
        <v/>
      </c>
      <c r="G96" s="42" t="str">
        <f t="shared" si="14"/>
        <v/>
      </c>
      <c r="H96" s="42" t="str">
        <f t="shared" si="15"/>
        <v/>
      </c>
      <c r="I96" s="43" t="str">
        <f>IF($E96=2,Finish!H98,"")</f>
        <v/>
      </c>
      <c r="J96" s="42" t="str">
        <f t="shared" si="16"/>
        <v/>
      </c>
      <c r="K96" s="42" t="str">
        <f t="shared" si="17"/>
        <v/>
      </c>
      <c r="L96" s="43" t="str">
        <f>IF($E96=3,Finish!H98,"")</f>
        <v/>
      </c>
    </row>
    <row r="97" spans="1:12" s="42" customFormat="1" x14ac:dyDescent="0.25">
      <c r="A97" s="37" t="str">
        <f t="shared" si="13"/>
        <v>-</v>
      </c>
      <c r="B97" s="38" t="str">
        <f>IF(D97="","",Finish!N99)</f>
        <v>Prestwich AC</v>
      </c>
      <c r="C97" s="38" t="str">
        <f>IF(D97="","",Finish!M99)</f>
        <v>Philip Taylor</v>
      </c>
      <c r="D97" s="39">
        <f>IF(LEFT(Finish!O99,1)&lt;&gt;"F",Finish!H99,"")</f>
        <v>96</v>
      </c>
      <c r="E97" s="40">
        <f>IF(B97="","",IF(B97="unattached","",COUNTIF(B$2:B97,B97)))</f>
        <v>14</v>
      </c>
      <c r="F97" s="41" t="str">
        <f>IF(E97=3,SUMIF(B$2:B97,B97,D$2:D97),"")</f>
        <v/>
      </c>
      <c r="G97" s="42" t="str">
        <f t="shared" si="14"/>
        <v/>
      </c>
      <c r="H97" s="42" t="str">
        <f t="shared" si="15"/>
        <v/>
      </c>
      <c r="I97" s="43" t="str">
        <f>IF($E97=2,Finish!H99,"")</f>
        <v/>
      </c>
      <c r="J97" s="42" t="str">
        <f t="shared" si="16"/>
        <v/>
      </c>
      <c r="K97" s="42" t="str">
        <f t="shared" si="17"/>
        <v/>
      </c>
      <c r="L97" s="43" t="str">
        <f>IF($E97=3,Finish!H99,"")</f>
        <v/>
      </c>
    </row>
    <row r="98" spans="1:12" s="42" customFormat="1" x14ac:dyDescent="0.25">
      <c r="A98" s="37" t="str">
        <f t="shared" si="13"/>
        <v>-</v>
      </c>
      <c r="B98" s="38" t="str">
        <f>IF(D98="","",Finish!N100)</f>
        <v>Trawden AC</v>
      </c>
      <c r="C98" s="38" t="str">
        <f>IF(D98="","",Finish!M100)</f>
        <v>Mick James</v>
      </c>
      <c r="D98" s="39">
        <f>IF(LEFT(Finish!O100,1)&lt;&gt;"F",Finish!H100,"")</f>
        <v>97</v>
      </c>
      <c r="E98" s="40">
        <f>IF(B98="","",IF(B98="unattached","",COUNTIF(B$2:B98,B98)))</f>
        <v>9</v>
      </c>
      <c r="F98" s="41" t="str">
        <f>IF(E98=3,SUMIF(B$2:B98,B98,D$2:D98),"")</f>
        <v/>
      </c>
      <c r="G98" s="42" t="str">
        <f t="shared" si="14"/>
        <v/>
      </c>
      <c r="H98" s="42" t="str">
        <f t="shared" si="15"/>
        <v/>
      </c>
      <c r="I98" s="43" t="str">
        <f>IF($E98=2,Finish!H100,"")</f>
        <v/>
      </c>
      <c r="J98" s="42" t="str">
        <f t="shared" si="16"/>
        <v/>
      </c>
      <c r="K98" s="42" t="str">
        <f t="shared" si="17"/>
        <v/>
      </c>
      <c r="L98" s="43" t="str">
        <f>IF($E98=3,Finish!H100,"")</f>
        <v/>
      </c>
    </row>
    <row r="99" spans="1:12" s="42" customFormat="1" x14ac:dyDescent="0.25">
      <c r="A99" s="37" t="str">
        <f t="shared" si="13"/>
        <v>-</v>
      </c>
      <c r="B99" s="38" t="str">
        <f>IF(D99="","",Finish!N101)</f>
        <v>Darwen Dashers</v>
      </c>
      <c r="C99" s="38" t="str">
        <f>IF(D99="","",Finish!M101)</f>
        <v>Chris Cash</v>
      </c>
      <c r="D99" s="39">
        <f>IF(LEFT(Finish!O101,1)&lt;&gt;"F",Finish!H101,"")</f>
        <v>98</v>
      </c>
      <c r="E99" s="40">
        <f>IF(B99="","",IF(B99="unattached","",COUNTIF(B$2:B99,B99)))</f>
        <v>7</v>
      </c>
      <c r="F99" s="41" t="str">
        <f>IF(E99=3,SUMIF(B$2:B99,B99,D$2:D99),"")</f>
        <v/>
      </c>
      <c r="G99" s="42" t="str">
        <f t="shared" si="14"/>
        <v/>
      </c>
      <c r="H99" s="42" t="str">
        <f t="shared" si="15"/>
        <v/>
      </c>
      <c r="I99" s="43" t="str">
        <f>IF($E99=2,Finish!H101,"")</f>
        <v/>
      </c>
      <c r="J99" s="42" t="str">
        <f t="shared" si="16"/>
        <v/>
      </c>
      <c r="K99" s="42" t="str">
        <f t="shared" si="17"/>
        <v/>
      </c>
      <c r="L99" s="43" t="str">
        <f>IF($E99=3,Finish!H101,"")</f>
        <v/>
      </c>
    </row>
    <row r="100" spans="1:12" s="42" customFormat="1" x14ac:dyDescent="0.25">
      <c r="A100" s="37" t="str">
        <f t="shared" si="13"/>
        <v>-</v>
      </c>
      <c r="B100" s="38" t="str">
        <f>IF(D100="","",Finish!N102)</f>
        <v>Trawden AC</v>
      </c>
      <c r="C100" s="38" t="str">
        <f>IF(D100="","",Finish!M102)</f>
        <v>Karen Windle</v>
      </c>
      <c r="D100" s="39">
        <f>IF(LEFT(Finish!O102,1)&lt;&gt;"F",Finish!H102,"")</f>
        <v>99</v>
      </c>
      <c r="E100" s="40">
        <f>IF(B100="","",IF(B100="unattached","",COUNTIF(B$2:B100,B100)))</f>
        <v>10</v>
      </c>
      <c r="F100" s="41" t="str">
        <f>IF(E100=3,SUMIF(B$2:B100,B100,D$2:D100),"")</f>
        <v/>
      </c>
      <c r="G100" s="42" t="str">
        <f t="shared" si="14"/>
        <v/>
      </c>
      <c r="H100" s="42" t="str">
        <f t="shared" si="15"/>
        <v/>
      </c>
      <c r="I100" s="43" t="str">
        <f>IF($E100=2,Finish!H102,"")</f>
        <v/>
      </c>
      <c r="J100" s="42" t="str">
        <f t="shared" si="16"/>
        <v/>
      </c>
      <c r="K100" s="42" t="str">
        <f t="shared" si="17"/>
        <v/>
      </c>
      <c r="L100" s="43" t="str">
        <f>IF($E100=3,Finish!H102,"")</f>
        <v/>
      </c>
    </row>
    <row r="101" spans="1:12" s="42" customFormat="1" x14ac:dyDescent="0.25">
      <c r="A101" s="37" t="str">
        <f t="shared" si="13"/>
        <v>-</v>
      </c>
      <c r="B101" s="38" t="str">
        <f>IF(D101="","",Finish!N103)</f>
        <v>Trawden AC</v>
      </c>
      <c r="C101" s="38" t="str">
        <f>IF(D101="","",Finish!M103)</f>
        <v>Linda Zagorski</v>
      </c>
      <c r="D101" s="39">
        <f>IF(LEFT(Finish!O103,1)&lt;&gt;"F",Finish!H103,"")</f>
        <v>100</v>
      </c>
      <c r="E101" s="40">
        <f>IF(B101="","",IF(B101="unattached","",COUNTIF(B$2:B101,B101)))</f>
        <v>11</v>
      </c>
      <c r="F101" s="41" t="str">
        <f>IF(E101=3,SUMIF(B$2:B101,B101,D$2:D101),"")</f>
        <v/>
      </c>
      <c r="G101" s="42" t="str">
        <f t="shared" si="14"/>
        <v/>
      </c>
      <c r="H101" s="42" t="str">
        <f t="shared" si="15"/>
        <v/>
      </c>
      <c r="I101" s="43" t="str">
        <f>IF($E101=2,Finish!H103,"")</f>
        <v/>
      </c>
      <c r="J101" s="42" t="str">
        <f t="shared" si="16"/>
        <v/>
      </c>
      <c r="K101" s="42" t="str">
        <f t="shared" si="17"/>
        <v/>
      </c>
      <c r="L101" s="43" t="str">
        <f>IF($E101=3,Finish!H103,"")</f>
        <v/>
      </c>
    </row>
    <row r="102" spans="1:12" s="42" customFormat="1" x14ac:dyDescent="0.25">
      <c r="A102" s="37" t="str">
        <f t="shared" si="13"/>
        <v>-</v>
      </c>
      <c r="B102" s="38" t="str">
        <f>IF(D102="","",Finish!N104)</f>
        <v>Darwen Dashers</v>
      </c>
      <c r="C102" s="38" t="str">
        <f>IF(D102="","",Finish!M104)</f>
        <v>Linda Coffey</v>
      </c>
      <c r="D102" s="39">
        <f>IF(LEFT(Finish!O104,1)&lt;&gt;"F",Finish!H104,"")</f>
        <v>101</v>
      </c>
      <c r="E102" s="40">
        <f>IF(B102="","",IF(B102="unattached","",COUNTIF(B$2:B102,B102)))</f>
        <v>8</v>
      </c>
      <c r="F102" s="41" t="str">
        <f>IF(E102=3,SUMIF(B$2:B102,B102,D$2:D102),"")</f>
        <v/>
      </c>
      <c r="G102" s="42" t="str">
        <f t="shared" si="14"/>
        <v/>
      </c>
      <c r="H102" s="42" t="str">
        <f t="shared" si="15"/>
        <v/>
      </c>
      <c r="I102" s="43" t="str">
        <f>IF($E102=2,Finish!H104,"")</f>
        <v/>
      </c>
      <c r="J102" s="42" t="str">
        <f t="shared" si="16"/>
        <v/>
      </c>
      <c r="K102" s="42" t="str">
        <f t="shared" si="17"/>
        <v/>
      </c>
      <c r="L102" s="43" t="str">
        <f>IF($E102=3,Finish!H104,"")</f>
        <v/>
      </c>
    </row>
    <row r="103" spans="1:12" s="42" customFormat="1" x14ac:dyDescent="0.25">
      <c r="A103" s="37" t="str">
        <f t="shared" si="13"/>
        <v>-</v>
      </c>
      <c r="B103" s="38" t="str">
        <f>IF(D103="","",Finish!N105)</f>
        <v>Darwen Dashers</v>
      </c>
      <c r="C103" s="38" t="str">
        <f>IF(D103="","",Finish!M105)</f>
        <v>Rebecca Simms</v>
      </c>
      <c r="D103" s="39">
        <f>IF(LEFT(Finish!O105,1)&lt;&gt;"F",Finish!H105,"")</f>
        <v>102</v>
      </c>
      <c r="E103" s="40">
        <f>IF(B103="","",IF(B103="unattached","",COUNTIF(B$2:B103,B103)))</f>
        <v>9</v>
      </c>
      <c r="F103" s="41" t="str">
        <f>IF(E103=3,SUMIF(B$2:B103,B103,D$2:D103),"")</f>
        <v/>
      </c>
      <c r="G103" s="42" t="str">
        <f t="shared" ref="G103:G151" si="18">IF($E103=2,B103,"")</f>
        <v/>
      </c>
      <c r="H103" s="42" t="str">
        <f t="shared" ref="H103:H151" si="19">IF($E103=2,C103,"")</f>
        <v/>
      </c>
      <c r="I103" s="43" t="str">
        <f>IF($E103=2,Finish!H105,"")</f>
        <v/>
      </c>
      <c r="J103" s="42" t="str">
        <f t="shared" ref="J103:J151" si="20">IF($E103=3,B103,"")</f>
        <v/>
      </c>
      <c r="K103" s="42" t="str">
        <f t="shared" ref="K103:K151" si="21">IF($E103=3,C103,"")</f>
        <v/>
      </c>
      <c r="L103" s="43" t="str">
        <f>IF($E103=3,Finish!H105,"")</f>
        <v/>
      </c>
    </row>
    <row r="104" spans="1:12" s="42" customFormat="1" x14ac:dyDescent="0.25">
      <c r="A104" s="37" t="str">
        <f t="shared" si="13"/>
        <v>-</v>
      </c>
      <c r="B104" s="38" t="str">
        <f>IF(D104="","",Finish!N106)</f>
        <v>Clayton Le Moors</v>
      </c>
      <c r="C104" s="38" t="str">
        <f>IF(D104="","",Finish!M106)</f>
        <v>Helen Harrison</v>
      </c>
      <c r="D104" s="39">
        <f>IF(LEFT(Finish!O106,1)&lt;&gt;"F",Finish!H106,"")</f>
        <v>103</v>
      </c>
      <c r="E104" s="40">
        <f>IF(B104="","",IF(B104="unattached","",COUNTIF(B$2:B104,B104)))</f>
        <v>8</v>
      </c>
      <c r="F104" s="41" t="str">
        <f>IF(E104=3,SUMIF(B$2:B104,B104,D$2:D104),"")</f>
        <v/>
      </c>
      <c r="G104" s="42" t="str">
        <f t="shared" si="18"/>
        <v/>
      </c>
      <c r="H104" s="42" t="str">
        <f t="shared" si="19"/>
        <v/>
      </c>
      <c r="I104" s="43" t="str">
        <f>IF($E104=2,Finish!H106,"")</f>
        <v/>
      </c>
      <c r="J104" s="42" t="str">
        <f t="shared" si="20"/>
        <v/>
      </c>
      <c r="K104" s="42" t="str">
        <f t="shared" si="21"/>
        <v/>
      </c>
      <c r="L104" s="43" t="str">
        <f>IF($E104=3,Finish!H106,"")</f>
        <v/>
      </c>
    </row>
    <row r="105" spans="1:12" s="42" customFormat="1" x14ac:dyDescent="0.25">
      <c r="A105" s="37" t="str">
        <f t="shared" si="13"/>
        <v>-</v>
      </c>
      <c r="B105" s="38" t="str">
        <f>IF(D105="","",Finish!N107)</f>
        <v>WWHR</v>
      </c>
      <c r="C105" s="38" t="str">
        <f>IF(D105="","",Finish!M107)</f>
        <v>Hayley White</v>
      </c>
      <c r="D105" s="39">
        <f>IF(LEFT(Finish!O107,1)&lt;&gt;"F",Finish!H107,"")</f>
        <v>104</v>
      </c>
      <c r="E105" s="40">
        <f>IF(B105="","",IF(B105="unattached","",COUNTIF(B$2:B105,B105)))</f>
        <v>1</v>
      </c>
      <c r="F105" s="41" t="str">
        <f>IF(E105=3,SUMIF(B$2:B105,B105,D$2:D105),"")</f>
        <v/>
      </c>
      <c r="G105" s="42" t="str">
        <f t="shared" si="18"/>
        <v/>
      </c>
      <c r="H105" s="42" t="str">
        <f t="shared" si="19"/>
        <v/>
      </c>
      <c r="I105" s="43" t="str">
        <f>IF($E105=2,Finish!H107,"")</f>
        <v/>
      </c>
      <c r="J105" s="42" t="str">
        <f t="shared" si="20"/>
        <v/>
      </c>
      <c r="K105" s="42" t="str">
        <f t="shared" si="21"/>
        <v/>
      </c>
      <c r="L105" s="43" t="str">
        <f>IF($E105=3,Finish!H107,"")</f>
        <v/>
      </c>
    </row>
    <row r="106" spans="1:12" s="42" customFormat="1" x14ac:dyDescent="0.25">
      <c r="A106" s="37" t="str">
        <f t="shared" si="13"/>
        <v>-</v>
      </c>
      <c r="B106" s="38" t="str">
        <f>IF(D106="","",Finish!N108)</f>
        <v>Rossendale Harriers</v>
      </c>
      <c r="C106" s="38" t="str">
        <f>IF(D106="","",Finish!M108)</f>
        <v xml:space="preserve">Hilary Farren </v>
      </c>
      <c r="D106" s="39">
        <f>IF(LEFT(Finish!O108,1)&lt;&gt;"F",Finish!H108,"")</f>
        <v>105</v>
      </c>
      <c r="E106" s="40">
        <f>IF(B106="","",IF(B106="unattached","",COUNTIF(B$2:B106,B106)))</f>
        <v>22</v>
      </c>
      <c r="F106" s="41" t="str">
        <f>IF(E106=3,SUMIF(B$2:B106,B106,D$2:D106),"")</f>
        <v/>
      </c>
      <c r="G106" s="42" t="str">
        <f t="shared" si="18"/>
        <v/>
      </c>
      <c r="H106" s="42" t="str">
        <f t="shared" si="19"/>
        <v/>
      </c>
      <c r="I106" s="43" t="str">
        <f>IF($E106=2,Finish!H108,"")</f>
        <v/>
      </c>
      <c r="J106" s="42" t="str">
        <f t="shared" si="20"/>
        <v/>
      </c>
      <c r="K106" s="42" t="str">
        <f t="shared" si="21"/>
        <v/>
      </c>
      <c r="L106" s="43" t="str">
        <f>IF($E106=3,Finish!H108,"")</f>
        <v/>
      </c>
    </row>
    <row r="107" spans="1:12" s="42" customFormat="1" x14ac:dyDescent="0.25">
      <c r="A107" s="37" t="str">
        <f t="shared" si="13"/>
        <v>-</v>
      </c>
      <c r="B107" s="38" t="str">
        <f>IF(D107="","",Finish!N109)</f>
        <v>Darwen Dashers</v>
      </c>
      <c r="C107" s="38" t="str">
        <f>IF(D107="","",Finish!M109)</f>
        <v>Jim Taylor</v>
      </c>
      <c r="D107" s="39">
        <f>IF(LEFT(Finish!O109,1)&lt;&gt;"F",Finish!H109,"")</f>
        <v>106</v>
      </c>
      <c r="E107" s="40">
        <f>IF(B107="","",IF(B107="unattached","",COUNTIF(B$2:B107,B107)))</f>
        <v>10</v>
      </c>
      <c r="F107" s="41" t="str">
        <f>IF(E107=3,SUMIF(B$2:B107,B107,D$2:D107),"")</f>
        <v/>
      </c>
      <c r="G107" s="42" t="str">
        <f t="shared" si="18"/>
        <v/>
      </c>
      <c r="H107" s="42" t="str">
        <f t="shared" si="19"/>
        <v/>
      </c>
      <c r="I107" s="43" t="str">
        <f>IF($E107=2,Finish!H109,"")</f>
        <v/>
      </c>
      <c r="J107" s="42" t="str">
        <f t="shared" si="20"/>
        <v/>
      </c>
      <c r="K107" s="42" t="str">
        <f t="shared" si="21"/>
        <v/>
      </c>
      <c r="L107" s="43" t="str">
        <f>IF($E107=3,Finish!H109,"")</f>
        <v/>
      </c>
    </row>
    <row r="108" spans="1:12" s="42" customFormat="1" x14ac:dyDescent="0.25">
      <c r="A108" s="37" t="str">
        <f t="shared" si="13"/>
        <v>-</v>
      </c>
      <c r="B108" s="38" t="str">
        <f>IF(D108="","",Finish!N110)</f>
        <v>Prestwich AC</v>
      </c>
      <c r="C108" s="38" t="str">
        <f>IF(D108="","",Finish!M110)</f>
        <v>Elizabeth Calvert</v>
      </c>
      <c r="D108" s="39">
        <f>IF(LEFT(Finish!O110,1)&lt;&gt;"F",Finish!H110,"")</f>
        <v>107</v>
      </c>
      <c r="E108" s="40">
        <f>IF(B108="","",IF(B108="unattached","",COUNTIF(B$2:B108,B108)))</f>
        <v>15</v>
      </c>
      <c r="F108" s="41" t="str">
        <f>IF(E108=3,SUMIF(B$2:B108,B108,D$2:D108),"")</f>
        <v/>
      </c>
      <c r="G108" s="42" t="str">
        <f t="shared" si="18"/>
        <v/>
      </c>
      <c r="H108" s="42" t="str">
        <f t="shared" si="19"/>
        <v/>
      </c>
      <c r="I108" s="43" t="str">
        <f>IF($E108=2,Finish!H110,"")</f>
        <v/>
      </c>
      <c r="J108" s="42" t="str">
        <f t="shared" si="20"/>
        <v/>
      </c>
      <c r="K108" s="42" t="str">
        <f t="shared" si="21"/>
        <v/>
      </c>
      <c r="L108" s="43" t="str">
        <f>IF($E108=3,Finish!H110,"")</f>
        <v/>
      </c>
    </row>
    <row r="109" spans="1:12" s="42" customFormat="1" x14ac:dyDescent="0.25">
      <c r="A109" s="37" t="str">
        <f t="shared" si="13"/>
        <v>-</v>
      </c>
      <c r="B109" s="38" t="str">
        <f>IF(D109="","",Finish!N111)</f>
        <v>Rossendale Harriers</v>
      </c>
      <c r="C109" s="38" t="str">
        <f>IF(D109="","",Finish!M111)</f>
        <v>Philip Greenwood</v>
      </c>
      <c r="D109" s="39">
        <f>IF(LEFT(Finish!O111,1)&lt;&gt;"F",Finish!H111,"")</f>
        <v>108</v>
      </c>
      <c r="E109" s="40">
        <f>IF(B109="","",IF(B109="unattached","",COUNTIF(B$2:B109,B109)))</f>
        <v>23</v>
      </c>
      <c r="F109" s="41" t="str">
        <f>IF(E109=3,SUMIF(B$2:B109,B109,D$2:D109),"")</f>
        <v/>
      </c>
      <c r="G109" s="42" t="str">
        <f t="shared" si="18"/>
        <v/>
      </c>
      <c r="H109" s="42" t="str">
        <f t="shared" si="19"/>
        <v/>
      </c>
      <c r="I109" s="43" t="str">
        <f>IF($E109=2,Finish!H111,"")</f>
        <v/>
      </c>
      <c r="J109" s="42" t="str">
        <f t="shared" si="20"/>
        <v/>
      </c>
      <c r="K109" s="42" t="str">
        <f t="shared" si="21"/>
        <v/>
      </c>
      <c r="L109" s="43" t="str">
        <f>IF($E109=3,Finish!H111,"")</f>
        <v/>
      </c>
    </row>
    <row r="110" spans="1:12" s="42" customFormat="1" x14ac:dyDescent="0.25">
      <c r="A110" s="37" t="str">
        <f t="shared" si="13"/>
        <v>-</v>
      </c>
      <c r="B110" s="38" t="str">
        <f>IF(D110="","",Finish!N112)</f>
        <v>Rossendale Harriers</v>
      </c>
      <c r="C110" s="38" t="str">
        <f>IF(D110="","",Finish!M112)</f>
        <v>Andrew Lee</v>
      </c>
      <c r="D110" s="39">
        <f>IF(LEFT(Finish!O112,1)&lt;&gt;"F",Finish!H112,"")</f>
        <v>109</v>
      </c>
      <c r="E110" s="40">
        <f>IF(B110="","",IF(B110="unattached","",COUNTIF(B$2:B110,B110)))</f>
        <v>24</v>
      </c>
      <c r="F110" s="41" t="str">
        <f>IF(E110=3,SUMIF(B$2:B110,B110,D$2:D110),"")</f>
        <v/>
      </c>
      <c r="G110" s="42" t="str">
        <f t="shared" si="18"/>
        <v/>
      </c>
      <c r="H110" s="42" t="str">
        <f t="shared" si="19"/>
        <v/>
      </c>
      <c r="I110" s="43" t="str">
        <f>IF($E110=2,Finish!H112,"")</f>
        <v/>
      </c>
      <c r="J110" s="42" t="str">
        <f t="shared" si="20"/>
        <v/>
      </c>
      <c r="K110" s="42" t="str">
        <f t="shared" si="21"/>
        <v/>
      </c>
      <c r="L110" s="43" t="str">
        <f>IF($E110=3,Finish!H112,"")</f>
        <v/>
      </c>
    </row>
    <row r="111" spans="1:12" s="42" customFormat="1" x14ac:dyDescent="0.25">
      <c r="A111" s="37" t="str">
        <f t="shared" si="13"/>
        <v>-</v>
      </c>
      <c r="B111" s="38" t="str">
        <f>IF(D111="","",Finish!N113)</f>
        <v>Clayton Le Moors</v>
      </c>
      <c r="C111" s="38" t="str">
        <f>IF(D111="","",Finish!M113)</f>
        <v>Peter Coates</v>
      </c>
      <c r="D111" s="39">
        <f>IF(LEFT(Finish!O113,1)&lt;&gt;"F",Finish!H113,"")</f>
        <v>110</v>
      </c>
      <c r="E111" s="40">
        <f>IF(B111="","",IF(B111="unattached","",COUNTIF(B$2:B111,B111)))</f>
        <v>9</v>
      </c>
      <c r="F111" s="41" t="str">
        <f>IF(E111=3,SUMIF(B$2:B111,B111,D$2:D111),"")</f>
        <v/>
      </c>
      <c r="G111" s="42" t="str">
        <f t="shared" si="18"/>
        <v/>
      </c>
      <c r="H111" s="42" t="str">
        <f t="shared" si="19"/>
        <v/>
      </c>
      <c r="I111" s="43" t="str">
        <f>IF($E111=2,Finish!H113,"")</f>
        <v/>
      </c>
      <c r="J111" s="42" t="str">
        <f t="shared" si="20"/>
        <v/>
      </c>
      <c r="K111" s="42" t="str">
        <f t="shared" si="21"/>
        <v/>
      </c>
      <c r="L111" s="43" t="str">
        <f>IF($E111=3,Finish!H113,"")</f>
        <v/>
      </c>
    </row>
    <row r="112" spans="1:12" s="42" customFormat="1" x14ac:dyDescent="0.25">
      <c r="A112" s="37" t="str">
        <f t="shared" si="13"/>
        <v>-</v>
      </c>
      <c r="B112" s="38" t="str">
        <f>IF(D112="","",Finish!N114)</f>
        <v/>
      </c>
      <c r="C112" s="38" t="str">
        <f>IF(D112="","",Finish!M114)</f>
        <v/>
      </c>
      <c r="D112" s="39">
        <f>IF(LEFT(Finish!O114,1)&lt;&gt;"F",Finish!H114,"")</f>
        <v>111</v>
      </c>
      <c r="E112" s="40" t="str">
        <f>IF(B112="","",IF(B112="unattached","",COUNTIF(B$2:B112,B112)))</f>
        <v/>
      </c>
      <c r="F112" s="41" t="str">
        <f>IF(E112=3,SUMIF(B$2:B112,B112,D$2:D112),"")</f>
        <v/>
      </c>
      <c r="G112" s="42" t="str">
        <f t="shared" si="18"/>
        <v/>
      </c>
      <c r="H112" s="42" t="str">
        <f t="shared" si="19"/>
        <v/>
      </c>
      <c r="I112" s="43" t="str">
        <f>IF($E112=2,Finish!H114,"")</f>
        <v/>
      </c>
      <c r="J112" s="42" t="str">
        <f t="shared" si="20"/>
        <v/>
      </c>
      <c r="K112" s="42" t="str">
        <f t="shared" si="21"/>
        <v/>
      </c>
      <c r="L112" s="43" t="str">
        <f>IF($E112=3,Finish!H114,"")</f>
        <v/>
      </c>
    </row>
    <row r="113" spans="1:12" s="42" customFormat="1" x14ac:dyDescent="0.25">
      <c r="A113" s="37" t="str">
        <f t="shared" si="13"/>
        <v>-</v>
      </c>
      <c r="B113" s="38" t="str">
        <f>IF(D113="","",Finish!N115)</f>
        <v/>
      </c>
      <c r="C113" s="38" t="str">
        <f>IF(D113="","",Finish!M115)</f>
        <v/>
      </c>
      <c r="D113" s="39">
        <f>IF(LEFT(Finish!O115,1)&lt;&gt;"F",Finish!H115,"")</f>
        <v>112</v>
      </c>
      <c r="E113" s="40" t="str">
        <f>IF(B113="","",IF(B113="unattached","",COUNTIF(B$2:B113,B113)))</f>
        <v/>
      </c>
      <c r="F113" s="41" t="str">
        <f>IF(E113=3,SUMIF(B$2:B113,B113,D$2:D113),"")</f>
        <v/>
      </c>
      <c r="G113" s="42" t="str">
        <f t="shared" si="18"/>
        <v/>
      </c>
      <c r="H113" s="42" t="str">
        <f t="shared" si="19"/>
        <v/>
      </c>
      <c r="I113" s="43" t="str">
        <f>IF($E113=2,Finish!H115,"")</f>
        <v/>
      </c>
      <c r="J113" s="42" t="str">
        <f t="shared" si="20"/>
        <v/>
      </c>
      <c r="K113" s="42" t="str">
        <f t="shared" si="21"/>
        <v/>
      </c>
      <c r="L113" s="43" t="str">
        <f>IF($E113=3,Finish!H115,"")</f>
        <v/>
      </c>
    </row>
    <row r="114" spans="1:12" s="42" customFormat="1" x14ac:dyDescent="0.25">
      <c r="A114" s="37" t="str">
        <f t="shared" si="13"/>
        <v>-</v>
      </c>
      <c r="B114" s="38" t="str">
        <f>IF(D114="","",Finish!N116)</f>
        <v/>
      </c>
      <c r="C114" s="38" t="str">
        <f>IF(D114="","",Finish!M116)</f>
        <v/>
      </c>
      <c r="D114" s="39">
        <f>IF(LEFT(Finish!O116,1)&lt;&gt;"F",Finish!H116,"")</f>
        <v>113</v>
      </c>
      <c r="E114" s="40" t="str">
        <f>IF(B114="","",IF(B114="unattached","",COUNTIF(B$2:B114,B114)))</f>
        <v/>
      </c>
      <c r="F114" s="41" t="str">
        <f>IF(E114=3,SUMIF(B$2:B114,B114,D$2:D114),"")</f>
        <v/>
      </c>
      <c r="G114" s="42" t="str">
        <f t="shared" si="18"/>
        <v/>
      </c>
      <c r="H114" s="42" t="str">
        <f t="shared" si="19"/>
        <v/>
      </c>
      <c r="I114" s="43" t="str">
        <f>IF($E114=2,Finish!H116,"")</f>
        <v/>
      </c>
      <c r="J114" s="42" t="str">
        <f t="shared" si="20"/>
        <v/>
      </c>
      <c r="K114" s="42" t="str">
        <f t="shared" si="21"/>
        <v/>
      </c>
      <c r="L114" s="43" t="str">
        <f>IF($E114=3,Finish!H116,"")</f>
        <v/>
      </c>
    </row>
    <row r="115" spans="1:12" s="42" customFormat="1" x14ac:dyDescent="0.25">
      <c r="A115" s="37" t="str">
        <f t="shared" si="13"/>
        <v>-</v>
      </c>
      <c r="B115" s="38" t="str">
        <f>IF(D115="","",Finish!N117)</f>
        <v/>
      </c>
      <c r="C115" s="38" t="str">
        <f>IF(D115="","",Finish!M117)</f>
        <v/>
      </c>
      <c r="D115" s="39">
        <f>IF(LEFT(Finish!O117,1)&lt;&gt;"F",Finish!H117,"")</f>
        <v>114</v>
      </c>
      <c r="E115" s="40" t="str">
        <f>IF(B115="","",IF(B115="unattached","",COUNTIF(B$2:B115,B115)))</f>
        <v/>
      </c>
      <c r="F115" s="41" t="str">
        <f>IF(E115=3,SUMIF(B$2:B115,B115,D$2:D115),"")</f>
        <v/>
      </c>
      <c r="G115" s="42" t="str">
        <f t="shared" si="18"/>
        <v/>
      </c>
      <c r="H115" s="42" t="str">
        <f t="shared" si="19"/>
        <v/>
      </c>
      <c r="I115" s="43" t="str">
        <f>IF($E115=2,Finish!H117,"")</f>
        <v/>
      </c>
      <c r="J115" s="42" t="str">
        <f t="shared" si="20"/>
        <v/>
      </c>
      <c r="K115" s="42" t="str">
        <f t="shared" si="21"/>
        <v/>
      </c>
      <c r="L115" s="43" t="str">
        <f>IF($E115=3,Finish!H117,"")</f>
        <v/>
      </c>
    </row>
    <row r="116" spans="1:12" s="42" customFormat="1" x14ac:dyDescent="0.25">
      <c r="A116" s="37" t="str">
        <f t="shared" si="13"/>
        <v>-</v>
      </c>
      <c r="B116" s="38" t="str">
        <f>IF(D116="","",Finish!N118)</f>
        <v/>
      </c>
      <c r="C116" s="38" t="str">
        <f>IF(D116="","",Finish!M118)</f>
        <v/>
      </c>
      <c r="D116" s="39">
        <f>IF(LEFT(Finish!O118,1)&lt;&gt;"F",Finish!H118,"")</f>
        <v>115</v>
      </c>
      <c r="E116" s="40" t="str">
        <f>IF(B116="","",IF(B116="unattached","",COUNTIF(B$2:B116,B116)))</f>
        <v/>
      </c>
      <c r="F116" s="41" t="str">
        <f>IF(E116=3,SUMIF(B$2:B116,B116,D$2:D116),"")</f>
        <v/>
      </c>
      <c r="G116" s="42" t="str">
        <f t="shared" si="18"/>
        <v/>
      </c>
      <c r="H116" s="42" t="str">
        <f t="shared" si="19"/>
        <v/>
      </c>
      <c r="I116" s="43" t="str">
        <f>IF($E116=2,Finish!H118,"")</f>
        <v/>
      </c>
      <c r="J116" s="42" t="str">
        <f t="shared" si="20"/>
        <v/>
      </c>
      <c r="K116" s="42" t="str">
        <f t="shared" si="21"/>
        <v/>
      </c>
      <c r="L116" s="43" t="str">
        <f>IF($E116=3,Finish!H118,"")</f>
        <v/>
      </c>
    </row>
    <row r="117" spans="1:12" s="42" customFormat="1" x14ac:dyDescent="0.25">
      <c r="A117" s="37" t="str">
        <f t="shared" si="13"/>
        <v>-</v>
      </c>
      <c r="B117" s="38" t="str">
        <f>IF(D117="","",Finish!N119)</f>
        <v/>
      </c>
      <c r="C117" s="38" t="str">
        <f>IF(D117="","",Finish!M119)</f>
        <v/>
      </c>
      <c r="D117" s="39">
        <f>IF(LEFT(Finish!O119,1)&lt;&gt;"F",Finish!H119,"")</f>
        <v>116</v>
      </c>
      <c r="E117" s="40" t="str">
        <f>IF(B117="","",IF(B117="unattached","",COUNTIF(B$2:B117,B117)))</f>
        <v/>
      </c>
      <c r="F117" s="41" t="str">
        <f>IF(E117=3,SUMIF(B$2:B117,B117,D$2:D117),"")</f>
        <v/>
      </c>
      <c r="G117" s="42" t="str">
        <f t="shared" si="18"/>
        <v/>
      </c>
      <c r="H117" s="42" t="str">
        <f t="shared" si="19"/>
        <v/>
      </c>
      <c r="I117" s="43" t="str">
        <f>IF($E117=2,Finish!H119,"")</f>
        <v/>
      </c>
      <c r="J117" s="42" t="str">
        <f t="shared" si="20"/>
        <v/>
      </c>
      <c r="K117" s="42" t="str">
        <f t="shared" si="21"/>
        <v/>
      </c>
      <c r="L117" s="43" t="str">
        <f>IF($E117=3,Finish!H119,"")</f>
        <v/>
      </c>
    </row>
    <row r="118" spans="1:12" s="42" customFormat="1" x14ac:dyDescent="0.25">
      <c r="A118" s="37" t="str">
        <f t="shared" si="13"/>
        <v>-</v>
      </c>
      <c r="B118" s="38" t="str">
        <f>IF(D118="","",Finish!N120)</f>
        <v/>
      </c>
      <c r="C118" s="38" t="str">
        <f>IF(D118="","",Finish!M120)</f>
        <v/>
      </c>
      <c r="D118" s="39">
        <f>IF(LEFT(Finish!O120,1)&lt;&gt;"F",Finish!H120,"")</f>
        <v>117</v>
      </c>
      <c r="E118" s="40" t="str">
        <f>IF(B118="","",IF(B118="unattached","",COUNTIF(B$2:B118,B118)))</f>
        <v/>
      </c>
      <c r="F118" s="41" t="str">
        <f>IF(E118=3,SUMIF(B$2:B118,B118,D$2:D118),"")</f>
        <v/>
      </c>
      <c r="G118" s="42" t="str">
        <f t="shared" si="18"/>
        <v/>
      </c>
      <c r="H118" s="42" t="str">
        <f t="shared" si="19"/>
        <v/>
      </c>
      <c r="I118" s="43" t="str">
        <f>IF($E118=2,Finish!H120,"")</f>
        <v/>
      </c>
      <c r="J118" s="42" t="str">
        <f t="shared" si="20"/>
        <v/>
      </c>
      <c r="K118" s="42" t="str">
        <f t="shared" si="21"/>
        <v/>
      </c>
      <c r="L118" s="43" t="str">
        <f>IF($E118=3,Finish!H120,"")</f>
        <v/>
      </c>
    </row>
    <row r="119" spans="1:12" s="42" customFormat="1" x14ac:dyDescent="0.25">
      <c r="A119" s="37" t="str">
        <f t="shared" si="13"/>
        <v>-</v>
      </c>
      <c r="B119" s="38" t="str">
        <f>IF(D119="","",Finish!N121)</f>
        <v/>
      </c>
      <c r="C119" s="38" t="str">
        <f>IF(D119="","",Finish!M121)</f>
        <v/>
      </c>
      <c r="D119" s="39">
        <f>IF(LEFT(Finish!O121,1)&lt;&gt;"F",Finish!H121,"")</f>
        <v>118</v>
      </c>
      <c r="E119" s="40" t="str">
        <f>IF(B119="","",IF(B119="unattached","",COUNTIF(B$2:B119,B119)))</f>
        <v/>
      </c>
      <c r="F119" s="41" t="str">
        <f>IF(E119=3,SUMIF(B$2:B119,B119,D$2:D119),"")</f>
        <v/>
      </c>
      <c r="G119" s="42" t="str">
        <f t="shared" si="18"/>
        <v/>
      </c>
      <c r="H119" s="42" t="str">
        <f t="shared" si="19"/>
        <v/>
      </c>
      <c r="I119" s="43" t="str">
        <f>IF($E119=2,Finish!H121,"")</f>
        <v/>
      </c>
      <c r="J119" s="42" t="str">
        <f t="shared" si="20"/>
        <v/>
      </c>
      <c r="K119" s="42" t="str">
        <f t="shared" si="21"/>
        <v/>
      </c>
      <c r="L119" s="43" t="str">
        <f>IF($E119=3,Finish!H121,"")</f>
        <v/>
      </c>
    </row>
    <row r="120" spans="1:12" s="42" customFormat="1" x14ac:dyDescent="0.25">
      <c r="A120" s="37" t="str">
        <f t="shared" si="13"/>
        <v>-</v>
      </c>
      <c r="B120" s="38" t="str">
        <f>IF(D120="","",Finish!N122)</f>
        <v/>
      </c>
      <c r="C120" s="38" t="str">
        <f>IF(D120="","",Finish!M122)</f>
        <v/>
      </c>
      <c r="D120" s="39">
        <f>IF(LEFT(Finish!O122,1)&lt;&gt;"F",Finish!H122,"")</f>
        <v>119</v>
      </c>
      <c r="E120" s="40" t="str">
        <f>IF(B120="","",IF(B120="unattached","",COUNTIF(B$2:B120,B120)))</f>
        <v/>
      </c>
      <c r="F120" s="41" t="str">
        <f>IF(E120=3,SUMIF(B$2:B120,B120,D$2:D120),"")</f>
        <v/>
      </c>
      <c r="G120" s="42" t="str">
        <f t="shared" si="18"/>
        <v/>
      </c>
      <c r="H120" s="42" t="str">
        <f t="shared" si="19"/>
        <v/>
      </c>
      <c r="I120" s="43" t="str">
        <f>IF($E120=2,Finish!H122,"")</f>
        <v/>
      </c>
      <c r="J120" s="42" t="str">
        <f t="shared" si="20"/>
        <v/>
      </c>
      <c r="K120" s="42" t="str">
        <f t="shared" si="21"/>
        <v/>
      </c>
      <c r="L120" s="43" t="str">
        <f>IF($E120=3,Finish!H122,"")</f>
        <v/>
      </c>
    </row>
    <row r="121" spans="1:12" s="42" customFormat="1" x14ac:dyDescent="0.25">
      <c r="A121" s="37" t="str">
        <f t="shared" si="13"/>
        <v>-</v>
      </c>
      <c r="B121" s="38" t="str">
        <f>IF(D121="","",Finish!N123)</f>
        <v/>
      </c>
      <c r="C121" s="38" t="str">
        <f>IF(D121="","",Finish!M123)</f>
        <v/>
      </c>
      <c r="D121" s="39">
        <f>IF(LEFT(Finish!O123,1)&lt;&gt;"F",Finish!H123,"")</f>
        <v>120</v>
      </c>
      <c r="E121" s="40" t="str">
        <f>IF(B121="","",IF(B121="unattached","",COUNTIF(B$2:B121,B121)))</f>
        <v/>
      </c>
      <c r="F121" s="41" t="str">
        <f>IF(E121=3,SUMIF(B$2:B121,B121,D$2:D121),"")</f>
        <v/>
      </c>
      <c r="G121" s="42" t="str">
        <f t="shared" si="18"/>
        <v/>
      </c>
      <c r="H121" s="42" t="str">
        <f t="shared" si="19"/>
        <v/>
      </c>
      <c r="I121" s="43" t="str">
        <f>IF($E121=2,Finish!H123,"")</f>
        <v/>
      </c>
      <c r="J121" s="42" t="str">
        <f t="shared" si="20"/>
        <v/>
      </c>
      <c r="K121" s="42" t="str">
        <f t="shared" si="21"/>
        <v/>
      </c>
      <c r="L121" s="43" t="str">
        <f>IF($E121=3,Finish!H123,"")</f>
        <v/>
      </c>
    </row>
    <row r="122" spans="1:12" s="42" customFormat="1" x14ac:dyDescent="0.25">
      <c r="A122" s="37" t="str">
        <f t="shared" si="13"/>
        <v>-</v>
      </c>
      <c r="B122" s="38" t="str">
        <f>IF(D122="","",Finish!N124)</f>
        <v/>
      </c>
      <c r="C122" s="38" t="str">
        <f>IF(D122="","",Finish!M124)</f>
        <v/>
      </c>
      <c r="D122" s="39">
        <f>IF(LEFT(Finish!O124,1)&lt;&gt;"F",Finish!H124,"")</f>
        <v>121</v>
      </c>
      <c r="E122" s="40" t="str">
        <f>IF(B122="","",IF(B122="unattached","",COUNTIF(B$2:B122,B122)))</f>
        <v/>
      </c>
      <c r="F122" s="41" t="str">
        <f>IF(E122=3,SUMIF(B$2:B122,B122,D$2:D122),"")</f>
        <v/>
      </c>
      <c r="G122" s="42" t="str">
        <f t="shared" si="18"/>
        <v/>
      </c>
      <c r="H122" s="42" t="str">
        <f t="shared" si="19"/>
        <v/>
      </c>
      <c r="I122" s="43" t="str">
        <f>IF($E122=2,Finish!H124,"")</f>
        <v/>
      </c>
      <c r="J122" s="42" t="str">
        <f t="shared" si="20"/>
        <v/>
      </c>
      <c r="K122" s="42" t="str">
        <f t="shared" si="21"/>
        <v/>
      </c>
      <c r="L122" s="43" t="str">
        <f>IF($E122=3,Finish!H124,"")</f>
        <v/>
      </c>
    </row>
    <row r="123" spans="1:12" s="42" customFormat="1" x14ac:dyDescent="0.25">
      <c r="A123" s="37" t="str">
        <f t="shared" si="13"/>
        <v>-</v>
      </c>
      <c r="B123" s="38" t="str">
        <f>IF(D123="","",Finish!N125)</f>
        <v/>
      </c>
      <c r="C123" s="38" t="str">
        <f>IF(D123="","",Finish!M125)</f>
        <v/>
      </c>
      <c r="D123" s="39">
        <f>IF(LEFT(Finish!O125,1)&lt;&gt;"F",Finish!H125,"")</f>
        <v>122</v>
      </c>
      <c r="E123" s="40" t="str">
        <f>IF(B123="","",IF(B123="unattached","",COUNTIF(B$2:B123,B123)))</f>
        <v/>
      </c>
      <c r="F123" s="41" t="str">
        <f>IF(E123=3,SUMIF(B$2:B123,B123,D$2:D123),"")</f>
        <v/>
      </c>
      <c r="G123" s="42" t="str">
        <f t="shared" si="18"/>
        <v/>
      </c>
      <c r="H123" s="42" t="str">
        <f t="shared" si="19"/>
        <v/>
      </c>
      <c r="I123" s="43" t="str">
        <f>IF($E123=2,Finish!H125,"")</f>
        <v/>
      </c>
      <c r="J123" s="42" t="str">
        <f t="shared" si="20"/>
        <v/>
      </c>
      <c r="K123" s="42" t="str">
        <f t="shared" si="21"/>
        <v/>
      </c>
      <c r="L123" s="43" t="str">
        <f>IF($E123=3,Finish!H125,"")</f>
        <v/>
      </c>
    </row>
    <row r="124" spans="1:12" s="42" customFormat="1" x14ac:dyDescent="0.25">
      <c r="A124" s="37" t="str">
        <f t="shared" si="13"/>
        <v>-</v>
      </c>
      <c r="B124" s="38" t="str">
        <f>IF(D124="","",Finish!N126)</f>
        <v/>
      </c>
      <c r="C124" s="38" t="str">
        <f>IF(D124="","",Finish!M126)</f>
        <v/>
      </c>
      <c r="D124" s="39">
        <f>IF(LEFT(Finish!O126,1)&lt;&gt;"F",Finish!H126,"")</f>
        <v>123</v>
      </c>
      <c r="E124" s="40" t="str">
        <f>IF(B124="","",IF(B124="unattached","",COUNTIF(B$2:B124,B124)))</f>
        <v/>
      </c>
      <c r="F124" s="41" t="str">
        <f>IF(E124=3,SUMIF(B$2:B124,B124,D$2:D124),"")</f>
        <v/>
      </c>
      <c r="G124" s="42" t="str">
        <f t="shared" si="18"/>
        <v/>
      </c>
      <c r="H124" s="42" t="str">
        <f t="shared" si="19"/>
        <v/>
      </c>
      <c r="I124" s="43" t="str">
        <f>IF($E124=2,Finish!H126,"")</f>
        <v/>
      </c>
      <c r="J124" s="42" t="str">
        <f t="shared" si="20"/>
        <v/>
      </c>
      <c r="K124" s="42" t="str">
        <f t="shared" si="21"/>
        <v/>
      </c>
      <c r="L124" s="43" t="str">
        <f>IF($E124=3,Finish!H126,"")</f>
        <v/>
      </c>
    </row>
    <row r="125" spans="1:12" s="42" customFormat="1" x14ac:dyDescent="0.25">
      <c r="A125" s="37" t="str">
        <f t="shared" si="13"/>
        <v>-</v>
      </c>
      <c r="B125" s="38" t="str">
        <f>IF(D125="","",Finish!N127)</f>
        <v/>
      </c>
      <c r="C125" s="38" t="str">
        <f>IF(D125="","",Finish!M127)</f>
        <v/>
      </c>
      <c r="D125" s="39">
        <f>IF(LEFT(Finish!O127,1)&lt;&gt;"F",Finish!H127,"")</f>
        <v>124</v>
      </c>
      <c r="E125" s="40" t="str">
        <f>IF(B125="","",IF(B125="unattached","",COUNTIF(B$2:B125,B125)))</f>
        <v/>
      </c>
      <c r="F125" s="41" t="str">
        <f>IF(E125=3,SUMIF(B$2:B125,B125,D$2:D125),"")</f>
        <v/>
      </c>
      <c r="G125" s="42" t="str">
        <f t="shared" si="18"/>
        <v/>
      </c>
      <c r="H125" s="42" t="str">
        <f t="shared" si="19"/>
        <v/>
      </c>
      <c r="I125" s="43" t="str">
        <f>IF($E125=2,Finish!H127,"")</f>
        <v/>
      </c>
      <c r="J125" s="42" t="str">
        <f t="shared" si="20"/>
        <v/>
      </c>
      <c r="K125" s="42" t="str">
        <f t="shared" si="21"/>
        <v/>
      </c>
      <c r="L125" s="43" t="str">
        <f>IF($E125=3,Finish!H127,"")</f>
        <v/>
      </c>
    </row>
    <row r="126" spans="1:12" s="42" customFormat="1" x14ac:dyDescent="0.25">
      <c r="A126" s="37" t="str">
        <f t="shared" si="13"/>
        <v>-</v>
      </c>
      <c r="B126" s="38" t="str">
        <f>IF(D126="","",Finish!N128)</f>
        <v/>
      </c>
      <c r="C126" s="38" t="str">
        <f>IF(D126="","",Finish!M128)</f>
        <v/>
      </c>
      <c r="D126" s="39">
        <f>IF(LEFT(Finish!O128,1)&lt;&gt;"F",Finish!H128,"")</f>
        <v>125</v>
      </c>
      <c r="E126" s="40" t="str">
        <f>IF(B126="","",IF(B126="unattached","",COUNTIF(B$2:B126,B126)))</f>
        <v/>
      </c>
      <c r="F126" s="41" t="str">
        <f>IF(E126=3,SUMIF(B$2:B126,B126,D$2:D126),"")</f>
        <v/>
      </c>
      <c r="G126" s="42" t="str">
        <f t="shared" si="18"/>
        <v/>
      </c>
      <c r="H126" s="42" t="str">
        <f t="shared" si="19"/>
        <v/>
      </c>
      <c r="I126" s="43" t="str">
        <f>IF($E126=2,Finish!H128,"")</f>
        <v/>
      </c>
      <c r="J126" s="42" t="str">
        <f t="shared" si="20"/>
        <v/>
      </c>
      <c r="K126" s="42" t="str">
        <f t="shared" si="21"/>
        <v/>
      </c>
      <c r="L126" s="43" t="str">
        <f>IF($E126=3,Finish!H128,"")</f>
        <v/>
      </c>
    </row>
    <row r="127" spans="1:12" s="42" customFormat="1" x14ac:dyDescent="0.25">
      <c r="A127" s="37" t="str">
        <f t="shared" si="13"/>
        <v>-</v>
      </c>
      <c r="B127" s="38" t="str">
        <f>IF(D127="","",Finish!N129)</f>
        <v/>
      </c>
      <c r="C127" s="38" t="str">
        <f>IF(D127="","",Finish!M129)</f>
        <v/>
      </c>
      <c r="D127" s="39">
        <f>IF(LEFT(Finish!O129,1)&lt;&gt;"F",Finish!H129,"")</f>
        <v>126</v>
      </c>
      <c r="E127" s="40" t="str">
        <f>IF(B127="","",IF(B127="unattached","",COUNTIF(B$2:B127,B127)))</f>
        <v/>
      </c>
      <c r="F127" s="41" t="str">
        <f>IF(E127=3,SUMIF(B$2:B127,B127,D$2:D127),"")</f>
        <v/>
      </c>
      <c r="G127" s="42" t="str">
        <f t="shared" si="18"/>
        <v/>
      </c>
      <c r="H127" s="42" t="str">
        <f t="shared" si="19"/>
        <v/>
      </c>
      <c r="I127" s="43" t="str">
        <f>IF($E127=2,Finish!H129,"")</f>
        <v/>
      </c>
      <c r="J127" s="42" t="str">
        <f t="shared" si="20"/>
        <v/>
      </c>
      <c r="K127" s="42" t="str">
        <f t="shared" si="21"/>
        <v/>
      </c>
      <c r="L127" s="43" t="str">
        <f>IF($E127=3,Finish!H129,"")</f>
        <v/>
      </c>
    </row>
    <row r="128" spans="1:12" s="42" customFormat="1" x14ac:dyDescent="0.25">
      <c r="A128" s="37" t="str">
        <f t="shared" si="13"/>
        <v>-</v>
      </c>
      <c r="B128" s="38" t="str">
        <f>IF(D128="","",Finish!N130)</f>
        <v/>
      </c>
      <c r="C128" s="38" t="str">
        <f>IF(D128="","",Finish!M130)</f>
        <v/>
      </c>
      <c r="D128" s="39">
        <f>IF(LEFT(Finish!O130,1)&lt;&gt;"F",Finish!H130,"")</f>
        <v>127</v>
      </c>
      <c r="E128" s="40" t="str">
        <f>IF(B128="","",IF(B128="unattached","",COUNTIF(B$2:B128,B128)))</f>
        <v/>
      </c>
      <c r="F128" s="41" t="str">
        <f>IF(E128=3,SUMIF(B$2:B128,B128,D$2:D128),"")</f>
        <v/>
      </c>
      <c r="G128" s="42" t="str">
        <f t="shared" si="18"/>
        <v/>
      </c>
      <c r="H128" s="42" t="str">
        <f t="shared" si="19"/>
        <v/>
      </c>
      <c r="I128" s="43" t="str">
        <f>IF($E128=2,Finish!H130,"")</f>
        <v/>
      </c>
      <c r="J128" s="42" t="str">
        <f t="shared" si="20"/>
        <v/>
      </c>
      <c r="K128" s="42" t="str">
        <f t="shared" si="21"/>
        <v/>
      </c>
      <c r="L128" s="43" t="str">
        <f>IF($E128=3,Finish!H130,"")</f>
        <v/>
      </c>
    </row>
    <row r="129" spans="1:12" s="42" customFormat="1" x14ac:dyDescent="0.25">
      <c r="A129" s="37" t="str">
        <f t="shared" si="13"/>
        <v>-</v>
      </c>
      <c r="B129" s="38" t="str">
        <f>IF(D129="","",Finish!N131)</f>
        <v/>
      </c>
      <c r="C129" s="38" t="str">
        <f>IF(D129="","",Finish!M131)</f>
        <v/>
      </c>
      <c r="D129" s="39">
        <f>IF(LEFT(Finish!O131,1)&lt;&gt;"F",Finish!H131,"")</f>
        <v>128</v>
      </c>
      <c r="E129" s="40" t="str">
        <f>IF(B129="","",IF(B129="unattached","",COUNTIF(B$2:B129,B129)))</f>
        <v/>
      </c>
      <c r="F129" s="41" t="str">
        <f>IF(E129=3,SUMIF(B$2:B129,B129,D$2:D129),"")</f>
        <v/>
      </c>
      <c r="G129" s="42" t="str">
        <f t="shared" si="18"/>
        <v/>
      </c>
      <c r="H129" s="42" t="str">
        <f t="shared" si="19"/>
        <v/>
      </c>
      <c r="I129" s="43" t="str">
        <f>IF($E129=2,Finish!H131,"")</f>
        <v/>
      </c>
      <c r="J129" s="42" t="str">
        <f t="shared" si="20"/>
        <v/>
      </c>
      <c r="K129" s="42" t="str">
        <f t="shared" si="21"/>
        <v/>
      </c>
      <c r="L129" s="43" t="str">
        <f>IF($E129=3,Finish!H131,"")</f>
        <v/>
      </c>
    </row>
    <row r="130" spans="1:12" s="42" customFormat="1" x14ac:dyDescent="0.25">
      <c r="A130" s="37" t="str">
        <f t="shared" si="13"/>
        <v>-</v>
      </c>
      <c r="B130" s="38" t="str">
        <f>IF(D130="","",Finish!N132)</f>
        <v/>
      </c>
      <c r="C130" s="38" t="str">
        <f>IF(D130="","",Finish!M132)</f>
        <v/>
      </c>
      <c r="D130" s="39">
        <f>IF(LEFT(Finish!O132,1)&lt;&gt;"F",Finish!H132,"")</f>
        <v>129</v>
      </c>
      <c r="E130" s="40" t="str">
        <f>IF(B130="","",IF(B130="unattached","",COUNTIF(B$2:B130,B130)))</f>
        <v/>
      </c>
      <c r="F130" s="41" t="str">
        <f>IF(E130=3,SUMIF(B$2:B130,B130,D$2:D130),"")</f>
        <v/>
      </c>
      <c r="G130" s="42" t="str">
        <f t="shared" si="18"/>
        <v/>
      </c>
      <c r="H130" s="42" t="str">
        <f t="shared" si="19"/>
        <v/>
      </c>
      <c r="I130" s="43" t="str">
        <f>IF($E130=2,Finish!H132,"")</f>
        <v/>
      </c>
      <c r="J130" s="42" t="str">
        <f t="shared" si="20"/>
        <v/>
      </c>
      <c r="K130" s="42" t="str">
        <f t="shared" si="21"/>
        <v/>
      </c>
      <c r="L130" s="43" t="str">
        <f>IF($E130=3,Finish!H132,"")</f>
        <v/>
      </c>
    </row>
    <row r="131" spans="1:12" s="42" customFormat="1" x14ac:dyDescent="0.25">
      <c r="A131" s="37" t="str">
        <f t="shared" ref="A131:A194" si="22">IF($F131="","-",RANK($F131,$F:$F,1))</f>
        <v>-</v>
      </c>
      <c r="B131" s="38" t="str">
        <f>IF(D131="","",Finish!N133)</f>
        <v/>
      </c>
      <c r="C131" s="38" t="str">
        <f>IF(D131="","",Finish!M133)</f>
        <v/>
      </c>
      <c r="D131" s="39">
        <f>IF(LEFT(Finish!O133,1)&lt;&gt;"F",Finish!H133,"")</f>
        <v>130</v>
      </c>
      <c r="E131" s="40" t="str">
        <f>IF(B131="","",IF(B131="unattached","",COUNTIF(B$2:B131,B131)))</f>
        <v/>
      </c>
      <c r="F131" s="41" t="str">
        <f>IF(E131=3,SUMIF(B$2:B131,B131,D$2:D131),"")</f>
        <v/>
      </c>
      <c r="G131" s="42" t="str">
        <f t="shared" si="18"/>
        <v/>
      </c>
      <c r="H131" s="42" t="str">
        <f t="shared" si="19"/>
        <v/>
      </c>
      <c r="I131" s="43" t="str">
        <f>IF($E131=2,Finish!H133,"")</f>
        <v/>
      </c>
      <c r="J131" s="42" t="str">
        <f t="shared" si="20"/>
        <v/>
      </c>
      <c r="K131" s="42" t="str">
        <f t="shared" si="21"/>
        <v/>
      </c>
      <c r="L131" s="43" t="str">
        <f>IF($E131=3,Finish!H133,"")</f>
        <v/>
      </c>
    </row>
    <row r="132" spans="1:12" s="42" customFormat="1" x14ac:dyDescent="0.25">
      <c r="A132" s="37" t="str">
        <f t="shared" si="22"/>
        <v>-</v>
      </c>
      <c r="B132" s="38" t="str">
        <f>IF(D132="","",Finish!N134)</f>
        <v/>
      </c>
      <c r="C132" s="38" t="str">
        <f>IF(D132="","",Finish!M134)</f>
        <v/>
      </c>
      <c r="D132" s="39">
        <f>IF(LEFT(Finish!O134,1)&lt;&gt;"F",Finish!H134,"")</f>
        <v>131</v>
      </c>
      <c r="E132" s="40" t="str">
        <f>IF(B132="","",IF(B132="unattached","",COUNTIF(B$2:B132,B132)))</f>
        <v/>
      </c>
      <c r="F132" s="41" t="str">
        <f>IF(E132=3,SUMIF(B$2:B132,B132,D$2:D132),"")</f>
        <v/>
      </c>
      <c r="G132" s="42" t="str">
        <f t="shared" si="18"/>
        <v/>
      </c>
      <c r="H132" s="42" t="str">
        <f t="shared" si="19"/>
        <v/>
      </c>
      <c r="I132" s="43" t="str">
        <f>IF($E132=2,Finish!H134,"")</f>
        <v/>
      </c>
      <c r="J132" s="42" t="str">
        <f t="shared" si="20"/>
        <v/>
      </c>
      <c r="K132" s="42" t="str">
        <f t="shared" si="21"/>
        <v/>
      </c>
      <c r="L132" s="43" t="str">
        <f>IF($E132=3,Finish!H134,"")</f>
        <v/>
      </c>
    </row>
    <row r="133" spans="1:12" s="42" customFormat="1" x14ac:dyDescent="0.25">
      <c r="A133" s="37" t="str">
        <f t="shared" si="22"/>
        <v>-</v>
      </c>
      <c r="B133" s="38" t="str">
        <f>IF(D133="","",Finish!N135)</f>
        <v/>
      </c>
      <c r="C133" s="38" t="str">
        <f>IF(D133="","",Finish!M135)</f>
        <v/>
      </c>
      <c r="D133" s="39">
        <f>IF(LEFT(Finish!O135,1)&lt;&gt;"F",Finish!H135,"")</f>
        <v>132</v>
      </c>
      <c r="E133" s="40" t="str">
        <f>IF(B133="","",IF(B133="unattached","",COUNTIF(B$2:B133,B133)))</f>
        <v/>
      </c>
      <c r="F133" s="41" t="str">
        <f>IF(E133=3,SUMIF(B$2:B133,B133,D$2:D133),"")</f>
        <v/>
      </c>
      <c r="G133" s="42" t="str">
        <f t="shared" si="18"/>
        <v/>
      </c>
      <c r="H133" s="42" t="str">
        <f t="shared" si="19"/>
        <v/>
      </c>
      <c r="I133" s="43" t="str">
        <f>IF($E133=2,Finish!H135,"")</f>
        <v/>
      </c>
      <c r="J133" s="42" t="str">
        <f t="shared" si="20"/>
        <v/>
      </c>
      <c r="K133" s="42" t="str">
        <f t="shared" si="21"/>
        <v/>
      </c>
      <c r="L133" s="43" t="str">
        <f>IF($E133=3,Finish!H135,"")</f>
        <v/>
      </c>
    </row>
    <row r="134" spans="1:12" s="42" customFormat="1" x14ac:dyDescent="0.25">
      <c r="A134" s="37" t="str">
        <f t="shared" si="22"/>
        <v>-</v>
      </c>
      <c r="B134" s="38" t="str">
        <f>IF(D134="","",Finish!N136)</f>
        <v/>
      </c>
      <c r="C134" s="38" t="str">
        <f>IF(D134="","",Finish!M136)</f>
        <v/>
      </c>
      <c r="D134" s="39">
        <f>IF(LEFT(Finish!O136,1)&lt;&gt;"F",Finish!H136,"")</f>
        <v>133</v>
      </c>
      <c r="E134" s="40" t="str">
        <f>IF(B134="","",IF(B134="unattached","",COUNTIF(B$2:B134,B134)))</f>
        <v/>
      </c>
      <c r="F134" s="41" t="str">
        <f>IF(E134=3,SUMIF(B$2:B134,B134,D$2:D134),"")</f>
        <v/>
      </c>
      <c r="G134" s="42" t="str">
        <f t="shared" si="18"/>
        <v/>
      </c>
      <c r="H134" s="42" t="str">
        <f t="shared" si="19"/>
        <v/>
      </c>
      <c r="I134" s="43" t="str">
        <f>IF($E134=2,Finish!H136,"")</f>
        <v/>
      </c>
      <c r="J134" s="42" t="str">
        <f t="shared" si="20"/>
        <v/>
      </c>
      <c r="K134" s="42" t="str">
        <f t="shared" si="21"/>
        <v/>
      </c>
      <c r="L134" s="43" t="str">
        <f>IF($E134=3,Finish!H136,"")</f>
        <v/>
      </c>
    </row>
    <row r="135" spans="1:12" s="42" customFormat="1" x14ac:dyDescent="0.25">
      <c r="A135" s="37" t="str">
        <f t="shared" si="22"/>
        <v>-</v>
      </c>
      <c r="B135" s="38" t="str">
        <f>IF(D135="","",Finish!N137)</f>
        <v/>
      </c>
      <c r="C135" s="38" t="str">
        <f>IF(D135="","",Finish!M137)</f>
        <v/>
      </c>
      <c r="D135" s="39">
        <f>IF(LEFT(Finish!O137,1)&lt;&gt;"F",Finish!H137,"")</f>
        <v>134</v>
      </c>
      <c r="E135" s="40" t="str">
        <f>IF(B135="","",IF(B135="unattached","",COUNTIF(B$2:B135,B135)))</f>
        <v/>
      </c>
      <c r="F135" s="41" t="str">
        <f>IF(E135=3,SUMIF(B$2:B135,B135,D$2:D135),"")</f>
        <v/>
      </c>
      <c r="G135" s="42" t="str">
        <f t="shared" si="18"/>
        <v/>
      </c>
      <c r="H135" s="42" t="str">
        <f t="shared" si="19"/>
        <v/>
      </c>
      <c r="I135" s="43" t="str">
        <f>IF($E135=2,Finish!H137,"")</f>
        <v/>
      </c>
      <c r="J135" s="42" t="str">
        <f t="shared" si="20"/>
        <v/>
      </c>
      <c r="K135" s="42" t="str">
        <f t="shared" si="21"/>
        <v/>
      </c>
      <c r="L135" s="43" t="str">
        <f>IF($E135=3,Finish!H137,"")</f>
        <v/>
      </c>
    </row>
    <row r="136" spans="1:12" s="42" customFormat="1" x14ac:dyDescent="0.25">
      <c r="A136" s="37" t="str">
        <f t="shared" si="22"/>
        <v>-</v>
      </c>
      <c r="B136" s="38" t="str">
        <f>IF(D136="","",Finish!N138)</f>
        <v/>
      </c>
      <c r="C136" s="38" t="str">
        <f>IF(D136="","",Finish!M138)</f>
        <v/>
      </c>
      <c r="D136" s="39">
        <f>IF(LEFT(Finish!O138,1)&lt;&gt;"F",Finish!H138,"")</f>
        <v>135</v>
      </c>
      <c r="E136" s="40" t="str">
        <f>IF(B136="","",IF(B136="unattached","",COUNTIF(B$2:B136,B136)))</f>
        <v/>
      </c>
      <c r="F136" s="41" t="str">
        <f>IF(E136=3,SUMIF(B$2:B136,B136,D$2:D136),"")</f>
        <v/>
      </c>
      <c r="G136" s="42" t="str">
        <f t="shared" si="18"/>
        <v/>
      </c>
      <c r="H136" s="42" t="str">
        <f t="shared" si="19"/>
        <v/>
      </c>
      <c r="I136" s="43" t="str">
        <f>IF($E136=2,Finish!H138,"")</f>
        <v/>
      </c>
      <c r="J136" s="42" t="str">
        <f t="shared" si="20"/>
        <v/>
      </c>
      <c r="K136" s="42" t="str">
        <f t="shared" si="21"/>
        <v/>
      </c>
      <c r="L136" s="43" t="str">
        <f>IF($E136=3,Finish!H138,"")</f>
        <v/>
      </c>
    </row>
    <row r="137" spans="1:12" s="42" customFormat="1" x14ac:dyDescent="0.25">
      <c r="A137" s="37" t="str">
        <f t="shared" si="22"/>
        <v>-</v>
      </c>
      <c r="B137" s="38" t="str">
        <f>IF(D137="","",Finish!N139)</f>
        <v/>
      </c>
      <c r="C137" s="38" t="str">
        <f>IF(D137="","",Finish!M139)</f>
        <v/>
      </c>
      <c r="D137" s="39">
        <f>IF(LEFT(Finish!O139,1)&lt;&gt;"F",Finish!H139,"")</f>
        <v>136</v>
      </c>
      <c r="E137" s="40" t="str">
        <f>IF(B137="","",IF(B137="unattached","",COUNTIF(B$2:B137,B137)))</f>
        <v/>
      </c>
      <c r="F137" s="41" t="str">
        <f>IF(E137=3,SUMIF(B$2:B137,B137,D$2:D137),"")</f>
        <v/>
      </c>
      <c r="G137" s="42" t="str">
        <f t="shared" si="18"/>
        <v/>
      </c>
      <c r="H137" s="42" t="str">
        <f t="shared" si="19"/>
        <v/>
      </c>
      <c r="I137" s="43" t="str">
        <f>IF($E137=2,Finish!H139,"")</f>
        <v/>
      </c>
      <c r="J137" s="42" t="str">
        <f t="shared" si="20"/>
        <v/>
      </c>
      <c r="K137" s="42" t="str">
        <f t="shared" si="21"/>
        <v/>
      </c>
      <c r="L137" s="43" t="str">
        <f>IF($E137=3,Finish!H139,"")</f>
        <v/>
      </c>
    </row>
    <row r="138" spans="1:12" s="42" customFormat="1" x14ac:dyDescent="0.25">
      <c r="A138" s="37" t="str">
        <f t="shared" si="22"/>
        <v>-</v>
      </c>
      <c r="B138" s="38" t="str">
        <f>IF(D138="","",Finish!N140)</f>
        <v/>
      </c>
      <c r="C138" s="38" t="str">
        <f>IF(D138="","",Finish!M140)</f>
        <v/>
      </c>
      <c r="D138" s="39">
        <f>IF(LEFT(Finish!O140,1)&lt;&gt;"F",Finish!H140,"")</f>
        <v>137</v>
      </c>
      <c r="E138" s="40" t="str">
        <f>IF(B138="","",IF(B138="unattached","",COUNTIF(B$2:B138,B138)))</f>
        <v/>
      </c>
      <c r="F138" s="41" t="str">
        <f>IF(E138=3,SUMIF(B$2:B138,B138,D$2:D138),"")</f>
        <v/>
      </c>
      <c r="G138" s="42" t="str">
        <f t="shared" si="18"/>
        <v/>
      </c>
      <c r="H138" s="42" t="str">
        <f t="shared" si="19"/>
        <v/>
      </c>
      <c r="I138" s="43" t="str">
        <f>IF($E138=2,Finish!H140,"")</f>
        <v/>
      </c>
      <c r="J138" s="42" t="str">
        <f t="shared" si="20"/>
        <v/>
      </c>
      <c r="K138" s="42" t="str">
        <f t="shared" si="21"/>
        <v/>
      </c>
      <c r="L138" s="43" t="str">
        <f>IF($E138=3,Finish!H140,"")</f>
        <v/>
      </c>
    </row>
    <row r="139" spans="1:12" s="42" customFormat="1" x14ac:dyDescent="0.25">
      <c r="A139" s="37" t="str">
        <f t="shared" si="22"/>
        <v>-</v>
      </c>
      <c r="B139" s="38" t="str">
        <f>IF(D139="","",Finish!N141)</f>
        <v/>
      </c>
      <c r="C139" s="38" t="str">
        <f>IF(D139="","",Finish!M141)</f>
        <v/>
      </c>
      <c r="D139" s="39">
        <f>IF(LEFT(Finish!O141,1)&lt;&gt;"F",Finish!H141,"")</f>
        <v>138</v>
      </c>
      <c r="E139" s="40" t="str">
        <f>IF(B139="","",IF(B139="unattached","",COUNTIF(B$2:B139,B139)))</f>
        <v/>
      </c>
      <c r="F139" s="41" t="str">
        <f>IF(E139=3,SUMIF(B$2:B139,B139,D$2:D139),"")</f>
        <v/>
      </c>
      <c r="G139" s="42" t="str">
        <f t="shared" si="18"/>
        <v/>
      </c>
      <c r="H139" s="42" t="str">
        <f t="shared" si="19"/>
        <v/>
      </c>
      <c r="I139" s="43" t="str">
        <f>IF($E139=2,Finish!H141,"")</f>
        <v/>
      </c>
      <c r="J139" s="42" t="str">
        <f t="shared" si="20"/>
        <v/>
      </c>
      <c r="K139" s="42" t="str">
        <f t="shared" si="21"/>
        <v/>
      </c>
      <c r="L139" s="43" t="str">
        <f>IF($E139=3,Finish!H141,"")</f>
        <v/>
      </c>
    </row>
    <row r="140" spans="1:12" s="42" customFormat="1" x14ac:dyDescent="0.25">
      <c r="A140" s="37" t="str">
        <f t="shared" si="22"/>
        <v>-</v>
      </c>
      <c r="B140" s="38" t="str">
        <f>IF(D140="","",Finish!N142)</f>
        <v/>
      </c>
      <c r="C140" s="38" t="str">
        <f>IF(D140="","",Finish!M142)</f>
        <v/>
      </c>
      <c r="D140" s="39">
        <f>IF(LEFT(Finish!O142,1)&lt;&gt;"F",Finish!H142,"")</f>
        <v>139</v>
      </c>
      <c r="E140" s="40" t="str">
        <f>IF(B140="","",IF(B140="unattached","",COUNTIF(B$2:B140,B140)))</f>
        <v/>
      </c>
      <c r="F140" s="41" t="str">
        <f>IF(E140=3,SUMIF(B$2:B140,B140,D$2:D140),"")</f>
        <v/>
      </c>
      <c r="G140" s="42" t="str">
        <f t="shared" si="18"/>
        <v/>
      </c>
      <c r="H140" s="42" t="str">
        <f t="shared" si="19"/>
        <v/>
      </c>
      <c r="I140" s="43" t="str">
        <f>IF($E140=2,Finish!H142,"")</f>
        <v/>
      </c>
      <c r="J140" s="42" t="str">
        <f t="shared" si="20"/>
        <v/>
      </c>
      <c r="K140" s="42" t="str">
        <f t="shared" si="21"/>
        <v/>
      </c>
      <c r="L140" s="43" t="str">
        <f>IF($E140=3,Finish!H142,"")</f>
        <v/>
      </c>
    </row>
    <row r="141" spans="1:12" s="42" customFormat="1" x14ac:dyDescent="0.25">
      <c r="A141" s="37" t="str">
        <f t="shared" si="22"/>
        <v>-</v>
      </c>
      <c r="B141" s="38" t="str">
        <f>IF(D141="","",Finish!N143)</f>
        <v/>
      </c>
      <c r="C141" s="38" t="str">
        <f>IF(D141="","",Finish!M143)</f>
        <v/>
      </c>
      <c r="D141" s="39">
        <f>IF(LEFT(Finish!O143,1)&lt;&gt;"F",Finish!H143,"")</f>
        <v>140</v>
      </c>
      <c r="E141" s="40" t="str">
        <f>IF(B141="","",IF(B141="unattached","",COUNTIF(B$2:B141,B141)))</f>
        <v/>
      </c>
      <c r="F141" s="41" t="str">
        <f>IF(E141=3,SUMIF(B$2:B141,B141,D$2:D141),"")</f>
        <v/>
      </c>
      <c r="G141" s="42" t="str">
        <f t="shared" si="18"/>
        <v/>
      </c>
      <c r="H141" s="42" t="str">
        <f t="shared" si="19"/>
        <v/>
      </c>
      <c r="I141" s="43" t="str">
        <f>IF($E141=2,Finish!H143,"")</f>
        <v/>
      </c>
      <c r="J141" s="42" t="str">
        <f t="shared" si="20"/>
        <v/>
      </c>
      <c r="K141" s="42" t="str">
        <f t="shared" si="21"/>
        <v/>
      </c>
      <c r="L141" s="43" t="str">
        <f>IF($E141=3,Finish!H143,"")</f>
        <v/>
      </c>
    </row>
    <row r="142" spans="1:12" s="42" customFormat="1" x14ac:dyDescent="0.25">
      <c r="A142" s="37" t="str">
        <f t="shared" si="22"/>
        <v>-</v>
      </c>
      <c r="B142" s="38" t="str">
        <f>IF(D142="","",Finish!N144)</f>
        <v/>
      </c>
      <c r="C142" s="38" t="str">
        <f>IF(D142="","",Finish!M144)</f>
        <v/>
      </c>
      <c r="D142" s="39">
        <f>IF(LEFT(Finish!O144,1)&lt;&gt;"F",Finish!H144,"")</f>
        <v>141</v>
      </c>
      <c r="E142" s="40" t="str">
        <f>IF(B142="","",IF(B142="unattached","",COUNTIF(B$2:B142,B142)))</f>
        <v/>
      </c>
      <c r="F142" s="41" t="str">
        <f>IF(E142=3,SUMIF(B$2:B142,B142,D$2:D142),"")</f>
        <v/>
      </c>
      <c r="G142" s="42" t="str">
        <f t="shared" si="18"/>
        <v/>
      </c>
      <c r="H142" s="42" t="str">
        <f t="shared" si="19"/>
        <v/>
      </c>
      <c r="I142" s="43" t="str">
        <f>IF($E142=2,Finish!H144,"")</f>
        <v/>
      </c>
      <c r="J142" s="42" t="str">
        <f t="shared" si="20"/>
        <v/>
      </c>
      <c r="K142" s="42" t="str">
        <f t="shared" si="21"/>
        <v/>
      </c>
      <c r="L142" s="43" t="str">
        <f>IF($E142=3,Finish!H144,"")</f>
        <v/>
      </c>
    </row>
    <row r="143" spans="1:12" s="42" customFormat="1" x14ac:dyDescent="0.25">
      <c r="A143" s="37" t="str">
        <f t="shared" si="22"/>
        <v>-</v>
      </c>
      <c r="B143" s="38" t="str">
        <f>IF(D143="","",Finish!N145)</f>
        <v/>
      </c>
      <c r="C143" s="38" t="str">
        <f>IF(D143="","",Finish!M145)</f>
        <v/>
      </c>
      <c r="D143" s="39">
        <f>IF(LEFT(Finish!O145,1)&lt;&gt;"F",Finish!H145,"")</f>
        <v>142</v>
      </c>
      <c r="E143" s="40" t="str">
        <f>IF(B143="","",IF(B143="unattached","",COUNTIF(B$2:B143,B143)))</f>
        <v/>
      </c>
      <c r="F143" s="41" t="str">
        <f>IF(E143=3,SUMIF(B$2:B143,B143,D$2:D143),"")</f>
        <v/>
      </c>
      <c r="G143" s="42" t="str">
        <f t="shared" si="18"/>
        <v/>
      </c>
      <c r="H143" s="42" t="str">
        <f t="shared" si="19"/>
        <v/>
      </c>
      <c r="I143" s="43" t="str">
        <f>IF($E143=2,Finish!H145,"")</f>
        <v/>
      </c>
      <c r="J143" s="42" t="str">
        <f t="shared" si="20"/>
        <v/>
      </c>
      <c r="K143" s="42" t="str">
        <f t="shared" si="21"/>
        <v/>
      </c>
      <c r="L143" s="43" t="str">
        <f>IF($E143=3,Finish!H145,"")</f>
        <v/>
      </c>
    </row>
    <row r="144" spans="1:12" s="42" customFormat="1" x14ac:dyDescent="0.25">
      <c r="A144" s="37" t="str">
        <f t="shared" si="22"/>
        <v>-</v>
      </c>
      <c r="B144" s="38" t="str">
        <f>IF(D144="","",Finish!N146)</f>
        <v/>
      </c>
      <c r="C144" s="38" t="str">
        <f>IF(D144="","",Finish!M146)</f>
        <v/>
      </c>
      <c r="D144" s="39">
        <f>IF(LEFT(Finish!O146,1)&lt;&gt;"F",Finish!H146,"")</f>
        <v>143</v>
      </c>
      <c r="E144" s="40" t="str">
        <f>IF(B144="","",IF(B144="unattached","",COUNTIF(B$2:B144,B144)))</f>
        <v/>
      </c>
      <c r="F144" s="41" t="str">
        <f>IF(E144=3,SUMIF(B$2:B144,B144,D$2:D144),"")</f>
        <v/>
      </c>
      <c r="G144" s="42" t="str">
        <f t="shared" si="18"/>
        <v/>
      </c>
      <c r="H144" s="42" t="str">
        <f t="shared" si="19"/>
        <v/>
      </c>
      <c r="I144" s="43" t="str">
        <f>IF($E144=2,Finish!H146,"")</f>
        <v/>
      </c>
      <c r="J144" s="42" t="str">
        <f t="shared" si="20"/>
        <v/>
      </c>
      <c r="K144" s="42" t="str">
        <f t="shared" si="21"/>
        <v/>
      </c>
      <c r="L144" s="43" t="str">
        <f>IF($E144=3,Finish!H146,"")</f>
        <v/>
      </c>
    </row>
    <row r="145" spans="1:12" s="42" customFormat="1" x14ac:dyDescent="0.25">
      <c r="A145" s="37" t="str">
        <f t="shared" si="22"/>
        <v>-</v>
      </c>
      <c r="B145" s="38" t="str">
        <f>IF(D145="","",Finish!N147)</f>
        <v/>
      </c>
      <c r="C145" s="38" t="str">
        <f>IF(D145="","",Finish!M147)</f>
        <v/>
      </c>
      <c r="D145" s="39">
        <f>IF(LEFT(Finish!O147,1)&lt;&gt;"F",Finish!H147,"")</f>
        <v>144</v>
      </c>
      <c r="E145" s="40" t="str">
        <f>IF(B145="","",IF(B145="unattached","",COUNTIF(B$2:B145,B145)))</f>
        <v/>
      </c>
      <c r="F145" s="41" t="str">
        <f>IF(E145=3,SUMIF(B$2:B145,B145,D$2:D145),"")</f>
        <v/>
      </c>
      <c r="G145" s="42" t="str">
        <f t="shared" si="18"/>
        <v/>
      </c>
      <c r="H145" s="42" t="str">
        <f t="shared" si="19"/>
        <v/>
      </c>
      <c r="I145" s="43" t="str">
        <f>IF($E145=2,Finish!H147,"")</f>
        <v/>
      </c>
      <c r="J145" s="42" t="str">
        <f t="shared" si="20"/>
        <v/>
      </c>
      <c r="K145" s="42" t="str">
        <f t="shared" si="21"/>
        <v/>
      </c>
      <c r="L145" s="43" t="str">
        <f>IF($E145=3,Finish!H147,"")</f>
        <v/>
      </c>
    </row>
    <row r="146" spans="1:12" s="42" customFormat="1" x14ac:dyDescent="0.25">
      <c r="A146" s="37" t="str">
        <f t="shared" si="22"/>
        <v>-</v>
      </c>
      <c r="B146" s="38" t="str">
        <f>IF(D146="","",Finish!N148)</f>
        <v/>
      </c>
      <c r="C146" s="38" t="str">
        <f>IF(D146="","",Finish!M148)</f>
        <v/>
      </c>
      <c r="D146" s="39">
        <f>IF(LEFT(Finish!O148,1)&lt;&gt;"F",Finish!H148,"")</f>
        <v>145</v>
      </c>
      <c r="E146" s="40" t="str">
        <f>IF(B146="","",IF(B146="unattached","",COUNTIF(B$2:B146,B146)))</f>
        <v/>
      </c>
      <c r="F146" s="41" t="str">
        <f>IF(E146=3,SUMIF(B$2:B146,B146,D$2:D146),"")</f>
        <v/>
      </c>
      <c r="G146" s="42" t="str">
        <f t="shared" si="18"/>
        <v/>
      </c>
      <c r="H146" s="42" t="str">
        <f t="shared" si="19"/>
        <v/>
      </c>
      <c r="I146" s="43" t="str">
        <f>IF($E146=2,Finish!H148,"")</f>
        <v/>
      </c>
      <c r="J146" s="42" t="str">
        <f t="shared" si="20"/>
        <v/>
      </c>
      <c r="K146" s="42" t="str">
        <f t="shared" si="21"/>
        <v/>
      </c>
      <c r="L146" s="43" t="str">
        <f>IF($E146=3,Finish!H148,"")</f>
        <v/>
      </c>
    </row>
    <row r="147" spans="1:12" s="42" customFormat="1" x14ac:dyDescent="0.25">
      <c r="A147" s="37" t="str">
        <f t="shared" si="22"/>
        <v>-</v>
      </c>
      <c r="B147" s="38" t="str">
        <f>IF(D147="","",Finish!N149)</f>
        <v/>
      </c>
      <c r="C147" s="38" t="str">
        <f>IF(D147="","",Finish!M149)</f>
        <v/>
      </c>
      <c r="D147" s="39">
        <f>IF(LEFT(Finish!O149,1)&lt;&gt;"F",Finish!H149,"")</f>
        <v>146</v>
      </c>
      <c r="E147" s="40" t="str">
        <f>IF(B147="","",IF(B147="unattached","",COUNTIF(B$2:B147,B147)))</f>
        <v/>
      </c>
      <c r="F147" s="41" t="str">
        <f>IF(E147=3,SUMIF(B$2:B147,B147,D$2:D147),"")</f>
        <v/>
      </c>
      <c r="G147" s="42" t="str">
        <f t="shared" si="18"/>
        <v/>
      </c>
      <c r="H147" s="42" t="str">
        <f t="shared" si="19"/>
        <v/>
      </c>
      <c r="I147" s="43" t="str">
        <f>IF($E147=2,Finish!H149,"")</f>
        <v/>
      </c>
      <c r="J147" s="42" t="str">
        <f t="shared" si="20"/>
        <v/>
      </c>
      <c r="K147" s="42" t="str">
        <f t="shared" si="21"/>
        <v/>
      </c>
      <c r="L147" s="43" t="str">
        <f>IF($E147=3,Finish!H149,"")</f>
        <v/>
      </c>
    </row>
    <row r="148" spans="1:12" s="42" customFormat="1" x14ac:dyDescent="0.25">
      <c r="A148" s="37" t="str">
        <f t="shared" si="22"/>
        <v>-</v>
      </c>
      <c r="B148" s="38" t="str">
        <f>IF(D148="","",Finish!N150)</f>
        <v/>
      </c>
      <c r="C148" s="38" t="str">
        <f>IF(D148="","",Finish!M150)</f>
        <v/>
      </c>
      <c r="D148" s="39">
        <f>IF(LEFT(Finish!O150,1)&lt;&gt;"F",Finish!H150,"")</f>
        <v>147</v>
      </c>
      <c r="E148" s="40" t="str">
        <f>IF(B148="","",IF(B148="unattached","",COUNTIF(B$2:B148,B148)))</f>
        <v/>
      </c>
      <c r="F148" s="41" t="str">
        <f>IF(E148=3,SUMIF(B$2:B148,B148,D$2:D148),"")</f>
        <v/>
      </c>
      <c r="G148" s="42" t="str">
        <f t="shared" si="18"/>
        <v/>
      </c>
      <c r="H148" s="42" t="str">
        <f t="shared" si="19"/>
        <v/>
      </c>
      <c r="I148" s="43" t="str">
        <f>IF($E148=2,Finish!H150,"")</f>
        <v/>
      </c>
      <c r="J148" s="42" t="str">
        <f t="shared" si="20"/>
        <v/>
      </c>
      <c r="K148" s="42" t="str">
        <f t="shared" si="21"/>
        <v/>
      </c>
      <c r="L148" s="43" t="str">
        <f>IF($E148=3,Finish!H150,"")</f>
        <v/>
      </c>
    </row>
    <row r="149" spans="1:12" s="42" customFormat="1" x14ac:dyDescent="0.25">
      <c r="A149" s="37" t="str">
        <f t="shared" si="22"/>
        <v>-</v>
      </c>
      <c r="B149" s="38" t="str">
        <f>IF(D149="","",Finish!N151)</f>
        <v/>
      </c>
      <c r="C149" s="38" t="str">
        <f>IF(D149="","",Finish!M151)</f>
        <v/>
      </c>
      <c r="D149" s="39">
        <f>IF(LEFT(Finish!O151,1)&lt;&gt;"F",Finish!H151,"")</f>
        <v>148</v>
      </c>
      <c r="E149" s="40" t="str">
        <f>IF(B149="","",IF(B149="unattached","",COUNTIF(B$2:B149,B149)))</f>
        <v/>
      </c>
      <c r="F149" s="41" t="str">
        <f>IF(E149=3,SUMIF(B$2:B149,B149,D$2:D149),"")</f>
        <v/>
      </c>
      <c r="G149" s="42" t="str">
        <f t="shared" si="18"/>
        <v/>
      </c>
      <c r="H149" s="42" t="str">
        <f t="shared" si="19"/>
        <v/>
      </c>
      <c r="I149" s="43" t="str">
        <f>IF($E149=2,Finish!H151,"")</f>
        <v/>
      </c>
      <c r="J149" s="42" t="str">
        <f t="shared" si="20"/>
        <v/>
      </c>
      <c r="K149" s="42" t="str">
        <f t="shared" si="21"/>
        <v/>
      </c>
      <c r="L149" s="43" t="str">
        <f>IF($E149=3,Finish!H151,"")</f>
        <v/>
      </c>
    </row>
    <row r="150" spans="1:12" s="42" customFormat="1" x14ac:dyDescent="0.25">
      <c r="A150" s="37" t="str">
        <f t="shared" si="22"/>
        <v>-</v>
      </c>
      <c r="B150" s="38" t="str">
        <f>IF(D150="","",Finish!N152)</f>
        <v/>
      </c>
      <c r="C150" s="38" t="str">
        <f>IF(D150="","",Finish!M152)</f>
        <v/>
      </c>
      <c r="D150" s="39">
        <f>IF(LEFT(Finish!O152,1)&lt;&gt;"F",Finish!H152,"")</f>
        <v>149</v>
      </c>
      <c r="E150" s="40" t="str">
        <f>IF(B150="","",IF(B150="unattached","",COUNTIF(B$2:B150,B150)))</f>
        <v/>
      </c>
      <c r="F150" s="41" t="str">
        <f>IF(E150=3,SUMIF(B$2:B150,B150,D$2:D150),"")</f>
        <v/>
      </c>
      <c r="G150" s="42" t="str">
        <f t="shared" si="18"/>
        <v/>
      </c>
      <c r="H150" s="42" t="str">
        <f t="shared" si="19"/>
        <v/>
      </c>
      <c r="I150" s="43" t="str">
        <f>IF($E150=2,Finish!H152,"")</f>
        <v/>
      </c>
      <c r="J150" s="42" t="str">
        <f t="shared" si="20"/>
        <v/>
      </c>
      <c r="K150" s="42" t="str">
        <f t="shared" si="21"/>
        <v/>
      </c>
      <c r="L150" s="43" t="str">
        <f>IF($E150=3,Finish!H152,"")</f>
        <v/>
      </c>
    </row>
    <row r="151" spans="1:12" s="42" customFormat="1" x14ac:dyDescent="0.25">
      <c r="A151" s="37" t="str">
        <f t="shared" si="22"/>
        <v>-</v>
      </c>
      <c r="B151" s="38" t="str">
        <f>IF(D151="","",Finish!N153)</f>
        <v/>
      </c>
      <c r="C151" s="38" t="str">
        <f>IF(D151="","",Finish!M153)</f>
        <v/>
      </c>
      <c r="D151" s="39">
        <f>IF(LEFT(Finish!O153,1)&lt;&gt;"F",Finish!H153,"")</f>
        <v>150</v>
      </c>
      <c r="E151" s="40" t="str">
        <f>IF(B151="","",IF(B151="unattached","",COUNTIF(B$2:B151,B151)))</f>
        <v/>
      </c>
      <c r="F151" s="41" t="str">
        <f>IF(E151=3,SUMIF(B$2:B151,B151,D$2:D151),"")</f>
        <v/>
      </c>
      <c r="G151" s="42" t="str">
        <f t="shared" si="18"/>
        <v/>
      </c>
      <c r="H151" s="42" t="str">
        <f t="shared" si="19"/>
        <v/>
      </c>
      <c r="I151" s="43" t="str">
        <f>IF($E151=2,Finish!H153,"")</f>
        <v/>
      </c>
      <c r="J151" s="42" t="str">
        <f t="shared" si="20"/>
        <v/>
      </c>
      <c r="K151" s="42" t="str">
        <f t="shared" si="21"/>
        <v/>
      </c>
      <c r="L151" s="43" t="str">
        <f>IF($E151=3,Finish!H153,"")</f>
        <v/>
      </c>
    </row>
    <row r="152" spans="1:12" s="42" customFormat="1" x14ac:dyDescent="0.25">
      <c r="A152" s="37" t="str">
        <f t="shared" si="22"/>
        <v>-</v>
      </c>
      <c r="B152" s="38" t="str">
        <f>IF(D152="","",Finish!N154)</f>
        <v/>
      </c>
      <c r="C152" s="38" t="str">
        <f>IF(D152="","",Finish!M154)</f>
        <v/>
      </c>
      <c r="D152" s="39">
        <f>IF(LEFT(Finish!O154,1)&lt;&gt;"F",Finish!H154,"")</f>
        <v>151</v>
      </c>
      <c r="E152" s="40" t="str">
        <f>IF(B152="","",IF(B152="unattached","",COUNTIF(B$2:B152,B152)))</f>
        <v/>
      </c>
      <c r="F152" s="41" t="str">
        <f>IF(E152=3,SUMIF(B$2:B152,B152,D$2:D152),"")</f>
        <v/>
      </c>
      <c r="G152" s="42" t="str">
        <f t="shared" ref="G152:G201" si="23">IF($E152=2,B152,"")</f>
        <v/>
      </c>
      <c r="H152" s="42" t="str">
        <f t="shared" ref="H152:H201" si="24">IF($E152=2,C152,"")</f>
        <v/>
      </c>
      <c r="I152" s="43" t="str">
        <f>IF($E152=2,Finish!H154,"")</f>
        <v/>
      </c>
      <c r="J152" s="42" t="str">
        <f t="shared" ref="J152:J201" si="25">IF($E152=3,B152,"")</f>
        <v/>
      </c>
      <c r="K152" s="42" t="str">
        <f t="shared" ref="K152:K201" si="26">IF($E152=3,C152,"")</f>
        <v/>
      </c>
      <c r="L152" s="43" t="str">
        <f>IF($E152=3,Finish!H154,"")</f>
        <v/>
      </c>
    </row>
    <row r="153" spans="1:12" s="42" customFormat="1" x14ac:dyDescent="0.25">
      <c r="A153" s="37" t="str">
        <f t="shared" si="22"/>
        <v>-</v>
      </c>
      <c r="B153" s="38" t="str">
        <f>IF(D153="","",Finish!N155)</f>
        <v/>
      </c>
      <c r="C153" s="38" t="str">
        <f>IF(D153="","",Finish!M155)</f>
        <v/>
      </c>
      <c r="D153" s="39">
        <f>IF(LEFT(Finish!O155,1)&lt;&gt;"F",Finish!H155,"")</f>
        <v>152</v>
      </c>
      <c r="E153" s="40" t="str">
        <f>IF(B153="","",IF(B153="unattached","",COUNTIF(B$2:B153,B153)))</f>
        <v/>
      </c>
      <c r="F153" s="41" t="str">
        <f>IF(E153=3,SUMIF(B$2:B153,B153,D$2:D153),"")</f>
        <v/>
      </c>
      <c r="G153" s="42" t="str">
        <f t="shared" si="23"/>
        <v/>
      </c>
      <c r="H153" s="42" t="str">
        <f t="shared" si="24"/>
        <v/>
      </c>
      <c r="I153" s="43" t="str">
        <f>IF($E153=2,Finish!H155,"")</f>
        <v/>
      </c>
      <c r="J153" s="42" t="str">
        <f t="shared" si="25"/>
        <v/>
      </c>
      <c r="K153" s="42" t="str">
        <f t="shared" si="26"/>
        <v/>
      </c>
      <c r="L153" s="43" t="str">
        <f>IF($E153=3,Finish!H155,"")</f>
        <v/>
      </c>
    </row>
    <row r="154" spans="1:12" s="42" customFormat="1" x14ac:dyDescent="0.25">
      <c r="A154" s="37" t="str">
        <f t="shared" si="22"/>
        <v>-</v>
      </c>
      <c r="B154" s="38" t="str">
        <f>IF(D154="","",Finish!N156)</f>
        <v/>
      </c>
      <c r="C154" s="38" t="str">
        <f>IF(D154="","",Finish!M156)</f>
        <v/>
      </c>
      <c r="D154" s="39">
        <f>IF(LEFT(Finish!O156,1)&lt;&gt;"F",Finish!H156,"")</f>
        <v>153</v>
      </c>
      <c r="E154" s="40" t="str">
        <f>IF(B154="","",IF(B154="unattached","",COUNTIF(B$2:B154,B154)))</f>
        <v/>
      </c>
      <c r="F154" s="41" t="str">
        <f>IF(E154=3,SUMIF(B$2:B154,B154,D$2:D154),"")</f>
        <v/>
      </c>
      <c r="G154" s="42" t="str">
        <f t="shared" si="23"/>
        <v/>
      </c>
      <c r="H154" s="42" t="str">
        <f t="shared" si="24"/>
        <v/>
      </c>
      <c r="I154" s="43" t="str">
        <f>IF($E154=2,Finish!H156,"")</f>
        <v/>
      </c>
      <c r="J154" s="42" t="str">
        <f t="shared" si="25"/>
        <v/>
      </c>
      <c r="K154" s="42" t="str">
        <f t="shared" si="26"/>
        <v/>
      </c>
      <c r="L154" s="43" t="str">
        <f>IF($E154=3,Finish!H156,"")</f>
        <v/>
      </c>
    </row>
    <row r="155" spans="1:12" s="42" customFormat="1" x14ac:dyDescent="0.25">
      <c r="A155" s="37" t="str">
        <f t="shared" si="22"/>
        <v>-</v>
      </c>
      <c r="B155" s="38" t="str">
        <f>IF(D155="","",Finish!N157)</f>
        <v/>
      </c>
      <c r="C155" s="38" t="str">
        <f>IF(D155="","",Finish!M157)</f>
        <v/>
      </c>
      <c r="D155" s="39">
        <f>IF(LEFT(Finish!O157,1)&lt;&gt;"F",Finish!H157,"")</f>
        <v>154</v>
      </c>
      <c r="E155" s="40" t="str">
        <f>IF(B155="","",IF(B155="unattached","",COUNTIF(B$2:B155,B155)))</f>
        <v/>
      </c>
      <c r="F155" s="41" t="str">
        <f>IF(E155=3,SUMIF(B$2:B155,B155,D$2:D155),"")</f>
        <v/>
      </c>
      <c r="G155" s="42" t="str">
        <f t="shared" si="23"/>
        <v/>
      </c>
      <c r="H155" s="42" t="str">
        <f t="shared" si="24"/>
        <v/>
      </c>
      <c r="I155" s="43" t="str">
        <f>IF($E155=2,Finish!H157,"")</f>
        <v/>
      </c>
      <c r="J155" s="42" t="str">
        <f t="shared" si="25"/>
        <v/>
      </c>
      <c r="K155" s="42" t="str">
        <f t="shared" si="26"/>
        <v/>
      </c>
      <c r="L155" s="43" t="str">
        <f>IF($E155=3,Finish!H157,"")</f>
        <v/>
      </c>
    </row>
    <row r="156" spans="1:12" s="42" customFormat="1" x14ac:dyDescent="0.25">
      <c r="A156" s="37" t="str">
        <f t="shared" si="22"/>
        <v>-</v>
      </c>
      <c r="B156" s="38" t="str">
        <f>IF(D156="","",Finish!N158)</f>
        <v/>
      </c>
      <c r="C156" s="38" t="str">
        <f>IF(D156="","",Finish!M158)</f>
        <v/>
      </c>
      <c r="D156" s="39">
        <f>IF(LEFT(Finish!O158,1)&lt;&gt;"F",Finish!H158,"")</f>
        <v>155</v>
      </c>
      <c r="E156" s="40" t="str">
        <f>IF(B156="","",IF(B156="unattached","",COUNTIF(B$2:B156,B156)))</f>
        <v/>
      </c>
      <c r="F156" s="41" t="str">
        <f>IF(E156=3,SUMIF(B$2:B156,B156,D$2:D156),"")</f>
        <v/>
      </c>
      <c r="G156" s="42" t="str">
        <f t="shared" si="23"/>
        <v/>
      </c>
      <c r="H156" s="42" t="str">
        <f t="shared" si="24"/>
        <v/>
      </c>
      <c r="I156" s="43" t="str">
        <f>IF($E156=2,Finish!H158,"")</f>
        <v/>
      </c>
      <c r="J156" s="42" t="str">
        <f t="shared" si="25"/>
        <v/>
      </c>
      <c r="K156" s="42" t="str">
        <f t="shared" si="26"/>
        <v/>
      </c>
      <c r="L156" s="43" t="str">
        <f>IF($E156=3,Finish!H158,"")</f>
        <v/>
      </c>
    </row>
    <row r="157" spans="1:12" s="42" customFormat="1" x14ac:dyDescent="0.25">
      <c r="A157" s="37" t="str">
        <f t="shared" si="22"/>
        <v>-</v>
      </c>
      <c r="B157" s="38" t="str">
        <f>IF(D157="","",Finish!N159)</f>
        <v/>
      </c>
      <c r="C157" s="38" t="str">
        <f>IF(D157="","",Finish!M159)</f>
        <v/>
      </c>
      <c r="D157" s="39">
        <f>IF(LEFT(Finish!O159,1)&lt;&gt;"F",Finish!H159,"")</f>
        <v>156</v>
      </c>
      <c r="E157" s="40" t="str">
        <f>IF(B157="","",IF(B157="unattached","",COUNTIF(B$2:B157,B157)))</f>
        <v/>
      </c>
      <c r="F157" s="41" t="str">
        <f>IF(E157=3,SUMIF(B$2:B157,B157,D$2:D157),"")</f>
        <v/>
      </c>
      <c r="G157" s="42" t="str">
        <f t="shared" si="23"/>
        <v/>
      </c>
      <c r="H157" s="42" t="str">
        <f t="shared" si="24"/>
        <v/>
      </c>
      <c r="I157" s="43" t="str">
        <f>IF($E157=2,Finish!H159,"")</f>
        <v/>
      </c>
      <c r="J157" s="42" t="str">
        <f t="shared" si="25"/>
        <v/>
      </c>
      <c r="K157" s="42" t="str">
        <f t="shared" si="26"/>
        <v/>
      </c>
      <c r="L157" s="43" t="str">
        <f>IF($E157=3,Finish!H159,"")</f>
        <v/>
      </c>
    </row>
    <row r="158" spans="1:12" s="42" customFormat="1" x14ac:dyDescent="0.25">
      <c r="A158" s="37" t="str">
        <f t="shared" si="22"/>
        <v>-</v>
      </c>
      <c r="B158" s="38" t="str">
        <f>IF(D158="","",Finish!N160)</f>
        <v/>
      </c>
      <c r="C158" s="38" t="str">
        <f>IF(D158="","",Finish!M160)</f>
        <v/>
      </c>
      <c r="D158" s="39">
        <f>IF(LEFT(Finish!O160,1)&lt;&gt;"F",Finish!H160,"")</f>
        <v>157</v>
      </c>
      <c r="E158" s="40" t="str">
        <f>IF(B158="","",IF(B158="unattached","",COUNTIF(B$2:B158,B158)))</f>
        <v/>
      </c>
      <c r="F158" s="41" t="str">
        <f>IF(E158=3,SUMIF(B$2:B158,B158,D$2:D158),"")</f>
        <v/>
      </c>
      <c r="G158" s="42" t="str">
        <f t="shared" si="23"/>
        <v/>
      </c>
      <c r="H158" s="42" t="str">
        <f t="shared" si="24"/>
        <v/>
      </c>
      <c r="I158" s="43" t="str">
        <f>IF($E158=2,Finish!H160,"")</f>
        <v/>
      </c>
      <c r="J158" s="42" t="str">
        <f t="shared" si="25"/>
        <v/>
      </c>
      <c r="K158" s="42" t="str">
        <f t="shared" si="26"/>
        <v/>
      </c>
      <c r="L158" s="43" t="str">
        <f>IF($E158=3,Finish!H160,"")</f>
        <v/>
      </c>
    </row>
    <row r="159" spans="1:12" s="42" customFormat="1" x14ac:dyDescent="0.25">
      <c r="A159" s="37" t="str">
        <f t="shared" si="22"/>
        <v>-</v>
      </c>
      <c r="B159" s="38" t="str">
        <f>IF(D159="","",Finish!N161)</f>
        <v/>
      </c>
      <c r="C159" s="38" t="str">
        <f>IF(D159="","",Finish!M161)</f>
        <v/>
      </c>
      <c r="D159" s="39">
        <f>IF(LEFT(Finish!O161,1)&lt;&gt;"F",Finish!H161,"")</f>
        <v>158</v>
      </c>
      <c r="E159" s="40" t="str">
        <f>IF(B159="","",IF(B159="unattached","",COUNTIF(B$2:B159,B159)))</f>
        <v/>
      </c>
      <c r="F159" s="41" t="str">
        <f>IF(E159=3,SUMIF(B$2:B159,B159,D$2:D159),"")</f>
        <v/>
      </c>
      <c r="G159" s="42" t="str">
        <f t="shared" si="23"/>
        <v/>
      </c>
      <c r="H159" s="42" t="str">
        <f t="shared" si="24"/>
        <v/>
      </c>
      <c r="I159" s="43" t="str">
        <f>IF($E159=2,Finish!H161,"")</f>
        <v/>
      </c>
      <c r="J159" s="42" t="str">
        <f t="shared" si="25"/>
        <v/>
      </c>
      <c r="K159" s="42" t="str">
        <f t="shared" si="26"/>
        <v/>
      </c>
      <c r="L159" s="43" t="str">
        <f>IF($E159=3,Finish!H161,"")</f>
        <v/>
      </c>
    </row>
    <row r="160" spans="1:12" s="42" customFormat="1" x14ac:dyDescent="0.25">
      <c r="A160" s="37" t="str">
        <f t="shared" si="22"/>
        <v>-</v>
      </c>
      <c r="B160" s="38" t="str">
        <f>IF(D160="","",Finish!N162)</f>
        <v/>
      </c>
      <c r="C160" s="38" t="str">
        <f>IF(D160="","",Finish!M162)</f>
        <v/>
      </c>
      <c r="D160" s="39">
        <f>IF(LEFT(Finish!O162,1)&lt;&gt;"F",Finish!H162,"")</f>
        <v>159</v>
      </c>
      <c r="E160" s="40" t="str">
        <f>IF(B160="","",IF(B160="unattached","",COUNTIF(B$2:B160,B160)))</f>
        <v/>
      </c>
      <c r="F160" s="41" t="str">
        <f>IF(E160=3,SUMIF(B$2:B160,B160,D$2:D160),"")</f>
        <v/>
      </c>
      <c r="G160" s="42" t="str">
        <f t="shared" si="23"/>
        <v/>
      </c>
      <c r="H160" s="42" t="str">
        <f t="shared" si="24"/>
        <v/>
      </c>
      <c r="I160" s="43" t="str">
        <f>IF($E160=2,Finish!H162,"")</f>
        <v/>
      </c>
      <c r="J160" s="42" t="str">
        <f t="shared" si="25"/>
        <v/>
      </c>
      <c r="K160" s="42" t="str">
        <f t="shared" si="26"/>
        <v/>
      </c>
      <c r="L160" s="43" t="str">
        <f>IF($E160=3,Finish!H162,"")</f>
        <v/>
      </c>
    </row>
    <row r="161" spans="1:12" s="42" customFormat="1" x14ac:dyDescent="0.25">
      <c r="A161" s="37" t="str">
        <f t="shared" si="22"/>
        <v>-</v>
      </c>
      <c r="B161" s="38" t="str">
        <f>IF(D161="","",Finish!N163)</f>
        <v/>
      </c>
      <c r="C161" s="38" t="str">
        <f>IF(D161="","",Finish!M163)</f>
        <v/>
      </c>
      <c r="D161" s="39">
        <f>IF(LEFT(Finish!O163,1)&lt;&gt;"F",Finish!H163,"")</f>
        <v>160</v>
      </c>
      <c r="E161" s="40" t="str">
        <f>IF(B161="","",IF(B161="unattached","",COUNTIF(B$2:B161,B161)))</f>
        <v/>
      </c>
      <c r="F161" s="41" t="str">
        <f>IF(E161=3,SUMIF(B$2:B161,B161,D$2:D161),"")</f>
        <v/>
      </c>
      <c r="G161" s="42" t="str">
        <f t="shared" si="23"/>
        <v/>
      </c>
      <c r="H161" s="42" t="str">
        <f t="shared" si="24"/>
        <v/>
      </c>
      <c r="I161" s="43" t="str">
        <f>IF($E161=2,Finish!H163,"")</f>
        <v/>
      </c>
      <c r="J161" s="42" t="str">
        <f t="shared" si="25"/>
        <v/>
      </c>
      <c r="K161" s="42" t="str">
        <f t="shared" si="26"/>
        <v/>
      </c>
      <c r="L161" s="43" t="str">
        <f>IF($E161=3,Finish!H163,"")</f>
        <v/>
      </c>
    </row>
    <row r="162" spans="1:12" s="42" customFormat="1" x14ac:dyDescent="0.25">
      <c r="A162" s="37" t="str">
        <f t="shared" si="22"/>
        <v>-</v>
      </c>
      <c r="B162" s="38" t="str">
        <f>IF(D162="","",Finish!N164)</f>
        <v/>
      </c>
      <c r="C162" s="38" t="str">
        <f>IF(D162="","",Finish!M164)</f>
        <v/>
      </c>
      <c r="D162" s="39">
        <f>IF(LEFT(Finish!O164,1)&lt;&gt;"F",Finish!H164,"")</f>
        <v>161</v>
      </c>
      <c r="E162" s="40" t="str">
        <f>IF(B162="","",IF(B162="unattached","",COUNTIF(B$2:B162,B162)))</f>
        <v/>
      </c>
      <c r="F162" s="41" t="str">
        <f>IF(E162=3,SUMIF(B$2:B162,B162,D$2:D162),"")</f>
        <v/>
      </c>
      <c r="G162" s="42" t="str">
        <f t="shared" si="23"/>
        <v/>
      </c>
      <c r="H162" s="42" t="str">
        <f t="shared" si="24"/>
        <v/>
      </c>
      <c r="I162" s="43" t="str">
        <f>IF($E162=2,Finish!H164,"")</f>
        <v/>
      </c>
      <c r="J162" s="42" t="str">
        <f t="shared" si="25"/>
        <v/>
      </c>
      <c r="K162" s="42" t="str">
        <f t="shared" si="26"/>
        <v/>
      </c>
      <c r="L162" s="43" t="str">
        <f>IF($E162=3,Finish!H164,"")</f>
        <v/>
      </c>
    </row>
    <row r="163" spans="1:12" s="42" customFormat="1" x14ac:dyDescent="0.25">
      <c r="A163" s="37" t="str">
        <f t="shared" si="22"/>
        <v>-</v>
      </c>
      <c r="B163" s="38" t="str">
        <f>IF(D163="","",Finish!N165)</f>
        <v/>
      </c>
      <c r="C163" s="38" t="str">
        <f>IF(D163="","",Finish!M165)</f>
        <v/>
      </c>
      <c r="D163" s="39">
        <f>IF(LEFT(Finish!O165,1)&lt;&gt;"F",Finish!H165,"")</f>
        <v>162</v>
      </c>
      <c r="E163" s="40" t="str">
        <f>IF(B163="","",IF(B163="unattached","",COUNTIF(B$2:B163,B163)))</f>
        <v/>
      </c>
      <c r="F163" s="41" t="str">
        <f>IF(E163=3,SUMIF(B$2:B163,B163,D$2:D163),"")</f>
        <v/>
      </c>
      <c r="G163" s="42" t="str">
        <f t="shared" si="23"/>
        <v/>
      </c>
      <c r="H163" s="42" t="str">
        <f t="shared" si="24"/>
        <v/>
      </c>
      <c r="I163" s="43" t="str">
        <f>IF($E163=2,Finish!H165,"")</f>
        <v/>
      </c>
      <c r="J163" s="42" t="str">
        <f t="shared" si="25"/>
        <v/>
      </c>
      <c r="K163" s="42" t="str">
        <f t="shared" si="26"/>
        <v/>
      </c>
      <c r="L163" s="43" t="str">
        <f>IF($E163=3,Finish!H165,"")</f>
        <v/>
      </c>
    </row>
    <row r="164" spans="1:12" s="42" customFormat="1" x14ac:dyDescent="0.25">
      <c r="A164" s="37" t="str">
        <f t="shared" si="22"/>
        <v>-</v>
      </c>
      <c r="B164" s="38" t="str">
        <f>IF(D164="","",Finish!N166)</f>
        <v/>
      </c>
      <c r="C164" s="38" t="str">
        <f>IF(D164="","",Finish!M166)</f>
        <v/>
      </c>
      <c r="D164" s="39">
        <f>IF(LEFT(Finish!O166,1)&lt;&gt;"F",Finish!H166,"")</f>
        <v>163</v>
      </c>
      <c r="E164" s="40" t="str">
        <f>IF(B164="","",IF(B164="unattached","",COUNTIF(B$2:B164,B164)))</f>
        <v/>
      </c>
      <c r="F164" s="41" t="str">
        <f>IF(E164=3,SUMIF(B$2:B164,B164,D$2:D164),"")</f>
        <v/>
      </c>
      <c r="G164" s="42" t="str">
        <f t="shared" si="23"/>
        <v/>
      </c>
      <c r="H164" s="42" t="str">
        <f t="shared" si="24"/>
        <v/>
      </c>
      <c r="I164" s="43" t="str">
        <f>IF($E164=2,Finish!H166,"")</f>
        <v/>
      </c>
      <c r="J164" s="42" t="str">
        <f t="shared" si="25"/>
        <v/>
      </c>
      <c r="K164" s="42" t="str">
        <f t="shared" si="26"/>
        <v/>
      </c>
      <c r="L164" s="43" t="str">
        <f>IF($E164=3,Finish!H166,"")</f>
        <v/>
      </c>
    </row>
    <row r="165" spans="1:12" s="42" customFormat="1" x14ac:dyDescent="0.25">
      <c r="A165" s="37" t="str">
        <f t="shared" si="22"/>
        <v>-</v>
      </c>
      <c r="B165" s="38" t="str">
        <f>IF(D165="","",Finish!N167)</f>
        <v/>
      </c>
      <c r="C165" s="38" t="str">
        <f>IF(D165="","",Finish!M167)</f>
        <v/>
      </c>
      <c r="D165" s="39">
        <f>IF(LEFT(Finish!O167,1)&lt;&gt;"F",Finish!H167,"")</f>
        <v>164</v>
      </c>
      <c r="E165" s="40" t="str">
        <f>IF(B165="","",IF(B165="unattached","",COUNTIF(B$2:B165,B165)))</f>
        <v/>
      </c>
      <c r="F165" s="41" t="str">
        <f>IF(E165=3,SUMIF(B$2:B165,B165,D$2:D165),"")</f>
        <v/>
      </c>
      <c r="G165" s="42" t="str">
        <f t="shared" si="23"/>
        <v/>
      </c>
      <c r="H165" s="42" t="str">
        <f t="shared" si="24"/>
        <v/>
      </c>
      <c r="I165" s="43" t="str">
        <f>IF($E165=2,Finish!H167,"")</f>
        <v/>
      </c>
      <c r="J165" s="42" t="str">
        <f t="shared" si="25"/>
        <v/>
      </c>
      <c r="K165" s="42" t="str">
        <f t="shared" si="26"/>
        <v/>
      </c>
      <c r="L165" s="43" t="str">
        <f>IF($E165=3,Finish!H167,"")</f>
        <v/>
      </c>
    </row>
    <row r="166" spans="1:12" s="42" customFormat="1" x14ac:dyDescent="0.25">
      <c r="A166" s="37" t="str">
        <f t="shared" si="22"/>
        <v>-</v>
      </c>
      <c r="B166" s="38" t="str">
        <f>IF(D166="","",Finish!N168)</f>
        <v/>
      </c>
      <c r="C166" s="38" t="str">
        <f>IF(D166="","",Finish!M168)</f>
        <v/>
      </c>
      <c r="D166" s="39">
        <f>IF(LEFT(Finish!O168,1)&lt;&gt;"F",Finish!H168,"")</f>
        <v>165</v>
      </c>
      <c r="E166" s="40" t="str">
        <f>IF(B166="","",IF(B166="unattached","",COUNTIF(B$2:B166,B166)))</f>
        <v/>
      </c>
      <c r="F166" s="41" t="str">
        <f>IF(E166=3,SUMIF(B$2:B166,B166,D$2:D166),"")</f>
        <v/>
      </c>
      <c r="G166" s="42" t="str">
        <f t="shared" si="23"/>
        <v/>
      </c>
      <c r="H166" s="42" t="str">
        <f t="shared" si="24"/>
        <v/>
      </c>
      <c r="I166" s="43" t="str">
        <f>IF($E166=2,Finish!H168,"")</f>
        <v/>
      </c>
      <c r="J166" s="42" t="str">
        <f t="shared" si="25"/>
        <v/>
      </c>
      <c r="K166" s="42" t="str">
        <f t="shared" si="26"/>
        <v/>
      </c>
      <c r="L166" s="43" t="str">
        <f>IF($E166=3,Finish!H168,"")</f>
        <v/>
      </c>
    </row>
    <row r="167" spans="1:12" s="42" customFormat="1" x14ac:dyDescent="0.25">
      <c r="A167" s="37" t="str">
        <f t="shared" si="22"/>
        <v>-</v>
      </c>
      <c r="B167" s="38" t="str">
        <f>IF(D167="","",Finish!N169)</f>
        <v/>
      </c>
      <c r="C167" s="38" t="str">
        <f>IF(D167="","",Finish!M169)</f>
        <v/>
      </c>
      <c r="D167" s="39">
        <f>IF(LEFT(Finish!O169,1)&lt;&gt;"F",Finish!H169,"")</f>
        <v>166</v>
      </c>
      <c r="E167" s="40" t="str">
        <f>IF(B167="","",IF(B167="unattached","",COUNTIF(B$2:B167,B167)))</f>
        <v/>
      </c>
      <c r="F167" s="41" t="str">
        <f>IF(E167=3,SUMIF(B$2:B167,B167,D$2:D167),"")</f>
        <v/>
      </c>
      <c r="G167" s="42" t="str">
        <f t="shared" si="23"/>
        <v/>
      </c>
      <c r="H167" s="42" t="str">
        <f t="shared" si="24"/>
        <v/>
      </c>
      <c r="I167" s="43" t="str">
        <f>IF($E167=2,Finish!H169,"")</f>
        <v/>
      </c>
      <c r="J167" s="42" t="str">
        <f t="shared" si="25"/>
        <v/>
      </c>
      <c r="K167" s="42" t="str">
        <f t="shared" si="26"/>
        <v/>
      </c>
      <c r="L167" s="43" t="str">
        <f>IF($E167=3,Finish!H169,"")</f>
        <v/>
      </c>
    </row>
    <row r="168" spans="1:12" s="42" customFormat="1" x14ac:dyDescent="0.25">
      <c r="A168" s="37" t="str">
        <f t="shared" si="22"/>
        <v>-</v>
      </c>
      <c r="B168" s="38" t="str">
        <f>IF(D168="","",Finish!N170)</f>
        <v/>
      </c>
      <c r="C168" s="38" t="str">
        <f>IF(D168="","",Finish!M170)</f>
        <v/>
      </c>
      <c r="D168" s="39">
        <f>IF(LEFT(Finish!O170,1)&lt;&gt;"F",Finish!H170,"")</f>
        <v>167</v>
      </c>
      <c r="E168" s="40" t="str">
        <f>IF(B168="","",IF(B168="unattached","",COUNTIF(B$2:B168,B168)))</f>
        <v/>
      </c>
      <c r="F168" s="41" t="str">
        <f>IF(E168=3,SUMIF(B$2:B168,B168,D$2:D168),"")</f>
        <v/>
      </c>
      <c r="G168" s="42" t="str">
        <f t="shared" si="23"/>
        <v/>
      </c>
      <c r="H168" s="42" t="str">
        <f t="shared" si="24"/>
        <v/>
      </c>
      <c r="I168" s="43" t="str">
        <f>IF($E168=2,Finish!H170,"")</f>
        <v/>
      </c>
      <c r="J168" s="42" t="str">
        <f t="shared" si="25"/>
        <v/>
      </c>
      <c r="K168" s="42" t="str">
        <f t="shared" si="26"/>
        <v/>
      </c>
      <c r="L168" s="43" t="str">
        <f>IF($E168=3,Finish!H170,"")</f>
        <v/>
      </c>
    </row>
    <row r="169" spans="1:12" s="42" customFormat="1" x14ac:dyDescent="0.25">
      <c r="A169" s="37" t="str">
        <f t="shared" si="22"/>
        <v>-</v>
      </c>
      <c r="B169" s="38" t="str">
        <f>IF(D169="","",Finish!N171)</f>
        <v/>
      </c>
      <c r="C169" s="38" t="str">
        <f>IF(D169="","",Finish!M171)</f>
        <v/>
      </c>
      <c r="D169" s="39">
        <f>IF(LEFT(Finish!O171,1)&lt;&gt;"F",Finish!H171,"")</f>
        <v>168</v>
      </c>
      <c r="E169" s="40" t="str">
        <f>IF(B169="","",IF(B169="unattached","",COUNTIF(B$2:B169,B169)))</f>
        <v/>
      </c>
      <c r="F169" s="41" t="str">
        <f>IF(E169=3,SUMIF(B$2:B169,B169,D$2:D169),"")</f>
        <v/>
      </c>
      <c r="G169" s="42" t="str">
        <f t="shared" si="23"/>
        <v/>
      </c>
      <c r="H169" s="42" t="str">
        <f t="shared" si="24"/>
        <v/>
      </c>
      <c r="I169" s="43" t="str">
        <f>IF($E169=2,Finish!H171,"")</f>
        <v/>
      </c>
      <c r="J169" s="42" t="str">
        <f t="shared" si="25"/>
        <v/>
      </c>
      <c r="K169" s="42" t="str">
        <f t="shared" si="26"/>
        <v/>
      </c>
      <c r="L169" s="43" t="str">
        <f>IF($E169=3,Finish!H171,"")</f>
        <v/>
      </c>
    </row>
    <row r="170" spans="1:12" s="42" customFormat="1" x14ac:dyDescent="0.25">
      <c r="A170" s="37" t="str">
        <f t="shared" si="22"/>
        <v>-</v>
      </c>
      <c r="B170" s="38" t="str">
        <f>IF(D170="","",Finish!N172)</f>
        <v/>
      </c>
      <c r="C170" s="38" t="str">
        <f>IF(D170="","",Finish!M172)</f>
        <v/>
      </c>
      <c r="D170" s="39">
        <f>IF(LEFT(Finish!O172,1)&lt;&gt;"F",Finish!H172,"")</f>
        <v>169</v>
      </c>
      <c r="E170" s="40" t="str">
        <f>IF(B170="","",IF(B170="unattached","",COUNTIF(B$2:B170,B170)))</f>
        <v/>
      </c>
      <c r="F170" s="41" t="str">
        <f>IF(E170=3,SUMIF(B$2:B170,B170,D$2:D170),"")</f>
        <v/>
      </c>
      <c r="G170" s="42" t="str">
        <f t="shared" si="23"/>
        <v/>
      </c>
      <c r="H170" s="42" t="str">
        <f t="shared" si="24"/>
        <v/>
      </c>
      <c r="I170" s="43" t="str">
        <f>IF($E170=2,Finish!H172,"")</f>
        <v/>
      </c>
      <c r="J170" s="42" t="str">
        <f t="shared" si="25"/>
        <v/>
      </c>
      <c r="K170" s="42" t="str">
        <f t="shared" si="26"/>
        <v/>
      </c>
      <c r="L170" s="43" t="str">
        <f>IF($E170=3,Finish!H172,"")</f>
        <v/>
      </c>
    </row>
    <row r="171" spans="1:12" s="42" customFormat="1" x14ac:dyDescent="0.25">
      <c r="A171" s="37" t="str">
        <f t="shared" si="22"/>
        <v>-</v>
      </c>
      <c r="B171" s="38" t="str">
        <f>IF(D171="","",Finish!N173)</f>
        <v/>
      </c>
      <c r="C171" s="38" t="str">
        <f>IF(D171="","",Finish!M173)</f>
        <v/>
      </c>
      <c r="D171" s="39">
        <f>IF(LEFT(Finish!O173,1)&lt;&gt;"F",Finish!H173,"")</f>
        <v>170</v>
      </c>
      <c r="E171" s="40" t="str">
        <f>IF(B171="","",IF(B171="unattached","",COUNTIF(B$2:B171,B171)))</f>
        <v/>
      </c>
      <c r="F171" s="41" t="str">
        <f>IF(E171=3,SUMIF(B$2:B171,B171,D$2:D171),"")</f>
        <v/>
      </c>
      <c r="G171" s="42" t="str">
        <f t="shared" si="23"/>
        <v/>
      </c>
      <c r="H171" s="42" t="str">
        <f t="shared" si="24"/>
        <v/>
      </c>
      <c r="I171" s="43" t="str">
        <f>IF($E171=2,Finish!H173,"")</f>
        <v/>
      </c>
      <c r="J171" s="42" t="str">
        <f t="shared" si="25"/>
        <v/>
      </c>
      <c r="K171" s="42" t="str">
        <f t="shared" si="26"/>
        <v/>
      </c>
      <c r="L171" s="43" t="str">
        <f>IF($E171=3,Finish!H173,"")</f>
        <v/>
      </c>
    </row>
    <row r="172" spans="1:12" s="42" customFormat="1" x14ac:dyDescent="0.25">
      <c r="A172" s="37" t="str">
        <f t="shared" si="22"/>
        <v>-</v>
      </c>
      <c r="B172" s="38" t="str">
        <f>IF(D172="","",Finish!N174)</f>
        <v/>
      </c>
      <c r="C172" s="38" t="str">
        <f>IF(D172="","",Finish!M174)</f>
        <v/>
      </c>
      <c r="D172" s="39">
        <f>IF(LEFT(Finish!O174,1)&lt;&gt;"F",Finish!H174,"")</f>
        <v>171</v>
      </c>
      <c r="E172" s="40" t="str">
        <f>IF(B172="","",IF(B172="unattached","",COUNTIF(B$2:B172,B172)))</f>
        <v/>
      </c>
      <c r="F172" s="41" t="str">
        <f>IF(E172=3,SUMIF(B$2:B172,B172,D$2:D172),"")</f>
        <v/>
      </c>
      <c r="G172" s="42" t="str">
        <f t="shared" si="23"/>
        <v/>
      </c>
      <c r="H172" s="42" t="str">
        <f t="shared" si="24"/>
        <v/>
      </c>
      <c r="I172" s="43" t="str">
        <f>IF($E172=2,Finish!H174,"")</f>
        <v/>
      </c>
      <c r="J172" s="42" t="str">
        <f t="shared" si="25"/>
        <v/>
      </c>
      <c r="K172" s="42" t="str">
        <f t="shared" si="26"/>
        <v/>
      </c>
      <c r="L172" s="43" t="str">
        <f>IF($E172=3,Finish!H174,"")</f>
        <v/>
      </c>
    </row>
    <row r="173" spans="1:12" s="42" customFormat="1" x14ac:dyDescent="0.25">
      <c r="A173" s="37" t="str">
        <f t="shared" si="22"/>
        <v>-</v>
      </c>
      <c r="B173" s="38" t="str">
        <f>IF(D173="","",Finish!N175)</f>
        <v/>
      </c>
      <c r="C173" s="38" t="str">
        <f>IF(D173="","",Finish!M175)</f>
        <v/>
      </c>
      <c r="D173" s="39">
        <f>IF(LEFT(Finish!O175,1)&lt;&gt;"F",Finish!H175,"")</f>
        <v>172</v>
      </c>
      <c r="E173" s="40" t="str">
        <f>IF(B173="","",IF(B173="unattached","",COUNTIF(B$2:B173,B173)))</f>
        <v/>
      </c>
      <c r="F173" s="41" t="str">
        <f>IF(E173=3,SUMIF(B$2:B173,B173,D$2:D173),"")</f>
        <v/>
      </c>
      <c r="G173" s="42" t="str">
        <f t="shared" si="23"/>
        <v/>
      </c>
      <c r="H173" s="42" t="str">
        <f t="shared" si="24"/>
        <v/>
      </c>
      <c r="I173" s="43" t="str">
        <f>IF($E173=2,Finish!H175,"")</f>
        <v/>
      </c>
      <c r="J173" s="42" t="str">
        <f t="shared" si="25"/>
        <v/>
      </c>
      <c r="K173" s="42" t="str">
        <f t="shared" si="26"/>
        <v/>
      </c>
      <c r="L173" s="43" t="str">
        <f>IF($E173=3,Finish!H175,"")</f>
        <v/>
      </c>
    </row>
    <row r="174" spans="1:12" s="42" customFormat="1" x14ac:dyDescent="0.25">
      <c r="A174" s="37" t="str">
        <f t="shared" si="22"/>
        <v>-</v>
      </c>
      <c r="B174" s="38" t="str">
        <f>IF(D174="","",Finish!N176)</f>
        <v/>
      </c>
      <c r="C174" s="38" t="str">
        <f>IF(D174="","",Finish!M176)</f>
        <v/>
      </c>
      <c r="D174" s="39">
        <f>IF(LEFT(Finish!O176,1)&lt;&gt;"F",Finish!H176,"")</f>
        <v>173</v>
      </c>
      <c r="E174" s="40" t="str">
        <f>IF(B174="","",IF(B174="unattached","",COUNTIF(B$2:B174,B174)))</f>
        <v/>
      </c>
      <c r="F174" s="41" t="str">
        <f>IF(E174=3,SUMIF(B$2:B174,B174,D$2:D174),"")</f>
        <v/>
      </c>
      <c r="G174" s="42" t="str">
        <f t="shared" si="23"/>
        <v/>
      </c>
      <c r="H174" s="42" t="str">
        <f t="shared" si="24"/>
        <v/>
      </c>
      <c r="I174" s="43" t="str">
        <f>IF($E174=2,Finish!H176,"")</f>
        <v/>
      </c>
      <c r="J174" s="42" t="str">
        <f t="shared" si="25"/>
        <v/>
      </c>
      <c r="K174" s="42" t="str">
        <f t="shared" si="26"/>
        <v/>
      </c>
      <c r="L174" s="43" t="str">
        <f>IF($E174=3,Finish!H176,"")</f>
        <v/>
      </c>
    </row>
    <row r="175" spans="1:12" s="42" customFormat="1" x14ac:dyDescent="0.25">
      <c r="A175" s="37" t="str">
        <f t="shared" si="22"/>
        <v>-</v>
      </c>
      <c r="B175" s="38" t="str">
        <f>IF(D175="","",Finish!N177)</f>
        <v/>
      </c>
      <c r="C175" s="38" t="str">
        <f>IF(D175="","",Finish!M177)</f>
        <v/>
      </c>
      <c r="D175" s="39">
        <f>IF(LEFT(Finish!O177,1)&lt;&gt;"F",Finish!H177,"")</f>
        <v>174</v>
      </c>
      <c r="E175" s="40" t="str">
        <f>IF(B175="","",IF(B175="unattached","",COUNTIF(B$2:B175,B175)))</f>
        <v/>
      </c>
      <c r="F175" s="41" t="str">
        <f>IF(E175=3,SUMIF(B$2:B175,B175,D$2:D175),"")</f>
        <v/>
      </c>
      <c r="G175" s="42" t="str">
        <f t="shared" si="23"/>
        <v/>
      </c>
      <c r="H175" s="42" t="str">
        <f t="shared" si="24"/>
        <v/>
      </c>
      <c r="I175" s="43" t="str">
        <f>IF($E175=2,Finish!H177,"")</f>
        <v/>
      </c>
      <c r="J175" s="42" t="str">
        <f t="shared" si="25"/>
        <v/>
      </c>
      <c r="K175" s="42" t="str">
        <f t="shared" si="26"/>
        <v/>
      </c>
      <c r="L175" s="43" t="str">
        <f>IF($E175=3,Finish!H177,"")</f>
        <v/>
      </c>
    </row>
    <row r="176" spans="1:12" s="42" customFormat="1" x14ac:dyDescent="0.25">
      <c r="A176" s="37" t="str">
        <f t="shared" si="22"/>
        <v>-</v>
      </c>
      <c r="B176" s="38" t="str">
        <f>IF(D176="","",Finish!N178)</f>
        <v/>
      </c>
      <c r="C176" s="38" t="str">
        <f>IF(D176="","",Finish!M178)</f>
        <v/>
      </c>
      <c r="D176" s="39">
        <f>IF(LEFT(Finish!O178,1)&lt;&gt;"F",Finish!H178,"")</f>
        <v>175</v>
      </c>
      <c r="E176" s="40" t="str">
        <f>IF(B176="","",IF(B176="unattached","",COUNTIF(B$2:B176,B176)))</f>
        <v/>
      </c>
      <c r="F176" s="41" t="str">
        <f>IF(E176=3,SUMIF(B$2:B176,B176,D$2:D176),"")</f>
        <v/>
      </c>
      <c r="G176" s="42" t="str">
        <f t="shared" si="23"/>
        <v/>
      </c>
      <c r="H176" s="42" t="str">
        <f t="shared" si="24"/>
        <v/>
      </c>
      <c r="I176" s="43" t="str">
        <f>IF($E176=2,Finish!H178,"")</f>
        <v/>
      </c>
      <c r="J176" s="42" t="str">
        <f t="shared" si="25"/>
        <v/>
      </c>
      <c r="K176" s="42" t="str">
        <f t="shared" si="26"/>
        <v/>
      </c>
      <c r="L176" s="43" t="str">
        <f>IF($E176=3,Finish!H178,"")</f>
        <v/>
      </c>
    </row>
    <row r="177" spans="1:12" s="42" customFormat="1" x14ac:dyDescent="0.25">
      <c r="A177" s="37" t="str">
        <f t="shared" si="22"/>
        <v>-</v>
      </c>
      <c r="B177" s="38" t="str">
        <f>IF(D177="","",Finish!N179)</f>
        <v/>
      </c>
      <c r="C177" s="38" t="str">
        <f>IF(D177="","",Finish!M179)</f>
        <v/>
      </c>
      <c r="D177" s="39">
        <f>IF(LEFT(Finish!O179,1)&lt;&gt;"F",Finish!H179,"")</f>
        <v>176</v>
      </c>
      <c r="E177" s="40" t="str">
        <f>IF(B177="","",IF(B177="unattached","",COUNTIF(B$2:B177,B177)))</f>
        <v/>
      </c>
      <c r="F177" s="41" t="str">
        <f>IF(E177=3,SUMIF(B$2:B177,B177,D$2:D177),"")</f>
        <v/>
      </c>
      <c r="G177" s="42" t="str">
        <f t="shared" si="23"/>
        <v/>
      </c>
      <c r="H177" s="42" t="str">
        <f t="shared" si="24"/>
        <v/>
      </c>
      <c r="I177" s="43" t="str">
        <f>IF($E177=2,Finish!H179,"")</f>
        <v/>
      </c>
      <c r="J177" s="42" t="str">
        <f t="shared" si="25"/>
        <v/>
      </c>
      <c r="K177" s="42" t="str">
        <f t="shared" si="26"/>
        <v/>
      </c>
      <c r="L177" s="43" t="str">
        <f>IF($E177=3,Finish!H179,"")</f>
        <v/>
      </c>
    </row>
    <row r="178" spans="1:12" s="42" customFormat="1" x14ac:dyDescent="0.25">
      <c r="A178" s="37" t="str">
        <f t="shared" si="22"/>
        <v>-</v>
      </c>
      <c r="B178" s="38" t="str">
        <f>IF(D178="","",Finish!N180)</f>
        <v/>
      </c>
      <c r="C178" s="38" t="str">
        <f>IF(D178="","",Finish!M180)</f>
        <v/>
      </c>
      <c r="D178" s="39">
        <f>IF(LEFT(Finish!O180,1)&lt;&gt;"F",Finish!H180,"")</f>
        <v>177</v>
      </c>
      <c r="E178" s="40" t="str">
        <f>IF(B178="","",IF(B178="unattached","",COUNTIF(B$2:B178,B178)))</f>
        <v/>
      </c>
      <c r="F178" s="41" t="str">
        <f>IF(E178=3,SUMIF(B$2:B178,B178,D$2:D178),"")</f>
        <v/>
      </c>
      <c r="G178" s="42" t="str">
        <f t="shared" si="23"/>
        <v/>
      </c>
      <c r="H178" s="42" t="str">
        <f t="shared" si="24"/>
        <v/>
      </c>
      <c r="I178" s="43" t="str">
        <f>IF($E178=2,Finish!H180,"")</f>
        <v/>
      </c>
      <c r="J178" s="42" t="str">
        <f t="shared" si="25"/>
        <v/>
      </c>
      <c r="K178" s="42" t="str">
        <f t="shared" si="26"/>
        <v/>
      </c>
      <c r="L178" s="43" t="str">
        <f>IF($E178=3,Finish!H180,"")</f>
        <v/>
      </c>
    </row>
    <row r="179" spans="1:12" s="42" customFormat="1" x14ac:dyDescent="0.25">
      <c r="A179" s="37" t="str">
        <f t="shared" si="22"/>
        <v>-</v>
      </c>
      <c r="B179" s="38" t="str">
        <f>IF(D179="","",Finish!N181)</f>
        <v/>
      </c>
      <c r="C179" s="38" t="str">
        <f>IF(D179="","",Finish!M181)</f>
        <v/>
      </c>
      <c r="D179" s="39">
        <f>IF(LEFT(Finish!O181,1)&lt;&gt;"F",Finish!H181,"")</f>
        <v>178</v>
      </c>
      <c r="E179" s="40" t="str">
        <f>IF(B179="","",IF(B179="unattached","",COUNTIF(B$2:B179,B179)))</f>
        <v/>
      </c>
      <c r="F179" s="41" t="str">
        <f>IF(E179=3,SUMIF(B$2:B179,B179,D$2:D179),"")</f>
        <v/>
      </c>
      <c r="G179" s="42" t="str">
        <f t="shared" si="23"/>
        <v/>
      </c>
      <c r="H179" s="42" t="str">
        <f t="shared" si="24"/>
        <v/>
      </c>
      <c r="I179" s="43" t="str">
        <f>IF($E179=2,Finish!H181,"")</f>
        <v/>
      </c>
      <c r="J179" s="42" t="str">
        <f t="shared" si="25"/>
        <v/>
      </c>
      <c r="K179" s="42" t="str">
        <f t="shared" si="26"/>
        <v/>
      </c>
      <c r="L179" s="43" t="str">
        <f>IF($E179=3,Finish!H181,"")</f>
        <v/>
      </c>
    </row>
    <row r="180" spans="1:12" s="42" customFormat="1" x14ac:dyDescent="0.25">
      <c r="A180" s="37" t="str">
        <f t="shared" si="22"/>
        <v>-</v>
      </c>
      <c r="B180" s="38" t="str">
        <f>IF(D180="","",Finish!N182)</f>
        <v/>
      </c>
      <c r="C180" s="38" t="str">
        <f>IF(D180="","",Finish!M182)</f>
        <v/>
      </c>
      <c r="D180" s="39">
        <f>IF(LEFT(Finish!O182,1)&lt;&gt;"F",Finish!H182,"")</f>
        <v>179</v>
      </c>
      <c r="E180" s="40" t="str">
        <f>IF(B180="","",IF(B180="unattached","",COUNTIF(B$2:B180,B180)))</f>
        <v/>
      </c>
      <c r="F180" s="41" t="str">
        <f>IF(E180=3,SUMIF(B$2:B180,B180,D$2:D180),"")</f>
        <v/>
      </c>
      <c r="G180" s="42" t="str">
        <f t="shared" si="23"/>
        <v/>
      </c>
      <c r="H180" s="42" t="str">
        <f t="shared" si="24"/>
        <v/>
      </c>
      <c r="I180" s="43" t="str">
        <f>IF($E180=2,Finish!H182,"")</f>
        <v/>
      </c>
      <c r="J180" s="42" t="str">
        <f t="shared" si="25"/>
        <v/>
      </c>
      <c r="K180" s="42" t="str">
        <f t="shared" si="26"/>
        <v/>
      </c>
      <c r="L180" s="43" t="str">
        <f>IF($E180=3,Finish!H182,"")</f>
        <v/>
      </c>
    </row>
    <row r="181" spans="1:12" s="42" customFormat="1" x14ac:dyDescent="0.25">
      <c r="A181" s="37" t="str">
        <f t="shared" si="22"/>
        <v>-</v>
      </c>
      <c r="B181" s="38" t="str">
        <f>IF(D181="","",Finish!N183)</f>
        <v/>
      </c>
      <c r="C181" s="38" t="str">
        <f>IF(D181="","",Finish!M183)</f>
        <v/>
      </c>
      <c r="D181" s="39">
        <f>IF(LEFT(Finish!O183,1)&lt;&gt;"F",Finish!H183,"")</f>
        <v>180</v>
      </c>
      <c r="E181" s="40" t="str">
        <f>IF(B181="","",IF(B181="unattached","",COUNTIF(B$2:B181,B181)))</f>
        <v/>
      </c>
      <c r="F181" s="41" t="str">
        <f>IF(E181=3,SUMIF(B$2:B181,B181,D$2:D181),"")</f>
        <v/>
      </c>
      <c r="G181" s="42" t="str">
        <f t="shared" si="23"/>
        <v/>
      </c>
      <c r="H181" s="42" t="str">
        <f t="shared" si="24"/>
        <v/>
      </c>
      <c r="I181" s="43" t="str">
        <f>IF($E181=2,Finish!H183,"")</f>
        <v/>
      </c>
      <c r="J181" s="42" t="str">
        <f t="shared" si="25"/>
        <v/>
      </c>
      <c r="K181" s="42" t="str">
        <f t="shared" si="26"/>
        <v/>
      </c>
      <c r="L181" s="43" t="str">
        <f>IF($E181=3,Finish!H183,"")</f>
        <v/>
      </c>
    </row>
    <row r="182" spans="1:12" s="42" customFormat="1" x14ac:dyDescent="0.25">
      <c r="A182" s="37" t="str">
        <f t="shared" si="22"/>
        <v>-</v>
      </c>
      <c r="B182" s="38" t="str">
        <f>IF(D182="","",Finish!N184)</f>
        <v/>
      </c>
      <c r="C182" s="38" t="str">
        <f>IF(D182="","",Finish!M184)</f>
        <v/>
      </c>
      <c r="D182" s="39">
        <f>IF(LEFT(Finish!O184,1)&lt;&gt;"F",Finish!H184,"")</f>
        <v>181</v>
      </c>
      <c r="E182" s="40" t="str">
        <f>IF(B182="","",IF(B182="unattached","",COUNTIF(B$2:B182,B182)))</f>
        <v/>
      </c>
      <c r="F182" s="41" t="str">
        <f>IF(E182=3,SUMIF(B$2:B182,B182,D$2:D182),"")</f>
        <v/>
      </c>
      <c r="G182" s="42" t="str">
        <f t="shared" si="23"/>
        <v/>
      </c>
      <c r="H182" s="42" t="str">
        <f t="shared" si="24"/>
        <v/>
      </c>
      <c r="I182" s="43" t="str">
        <f>IF($E182=2,Finish!H184,"")</f>
        <v/>
      </c>
      <c r="J182" s="42" t="str">
        <f t="shared" si="25"/>
        <v/>
      </c>
      <c r="K182" s="42" t="str">
        <f t="shared" si="26"/>
        <v/>
      </c>
      <c r="L182" s="43" t="str">
        <f>IF($E182=3,Finish!H184,"")</f>
        <v/>
      </c>
    </row>
    <row r="183" spans="1:12" s="42" customFormat="1" x14ac:dyDescent="0.25">
      <c r="A183" s="37" t="str">
        <f t="shared" si="22"/>
        <v>-</v>
      </c>
      <c r="B183" s="38" t="str">
        <f>IF(D183="","",Finish!N185)</f>
        <v/>
      </c>
      <c r="C183" s="38" t="str">
        <f>IF(D183="","",Finish!M185)</f>
        <v/>
      </c>
      <c r="D183" s="39">
        <f>IF(LEFT(Finish!O185,1)&lt;&gt;"F",Finish!H185,"")</f>
        <v>182</v>
      </c>
      <c r="E183" s="40" t="str">
        <f>IF(B183="","",IF(B183="unattached","",COUNTIF(B$2:B183,B183)))</f>
        <v/>
      </c>
      <c r="F183" s="41" t="str">
        <f>IF(E183=3,SUMIF(B$2:B183,B183,D$2:D183),"")</f>
        <v/>
      </c>
      <c r="G183" s="42" t="str">
        <f t="shared" si="23"/>
        <v/>
      </c>
      <c r="H183" s="42" t="str">
        <f t="shared" si="24"/>
        <v/>
      </c>
      <c r="I183" s="43" t="str">
        <f>IF($E183=2,Finish!H185,"")</f>
        <v/>
      </c>
      <c r="J183" s="42" t="str">
        <f t="shared" si="25"/>
        <v/>
      </c>
      <c r="K183" s="42" t="str">
        <f t="shared" si="26"/>
        <v/>
      </c>
      <c r="L183" s="43" t="str">
        <f>IF($E183=3,Finish!H185,"")</f>
        <v/>
      </c>
    </row>
    <row r="184" spans="1:12" s="42" customFormat="1" x14ac:dyDescent="0.25">
      <c r="A184" s="37" t="str">
        <f t="shared" si="22"/>
        <v>-</v>
      </c>
      <c r="B184" s="38" t="str">
        <f>IF(D184="","",Finish!N186)</f>
        <v/>
      </c>
      <c r="C184" s="38" t="str">
        <f>IF(D184="","",Finish!M186)</f>
        <v/>
      </c>
      <c r="D184" s="39">
        <f>IF(LEFT(Finish!O186,1)&lt;&gt;"F",Finish!H186,"")</f>
        <v>183</v>
      </c>
      <c r="E184" s="40" t="str">
        <f>IF(B184="","",IF(B184="unattached","",COUNTIF(B$2:B184,B184)))</f>
        <v/>
      </c>
      <c r="F184" s="41" t="str">
        <f>IF(E184=3,SUMIF(B$2:B184,B184,D$2:D184),"")</f>
        <v/>
      </c>
      <c r="G184" s="42" t="str">
        <f t="shared" si="23"/>
        <v/>
      </c>
      <c r="H184" s="42" t="str">
        <f t="shared" si="24"/>
        <v/>
      </c>
      <c r="I184" s="43" t="str">
        <f>IF($E184=2,Finish!H186,"")</f>
        <v/>
      </c>
      <c r="J184" s="42" t="str">
        <f t="shared" si="25"/>
        <v/>
      </c>
      <c r="K184" s="42" t="str">
        <f t="shared" si="26"/>
        <v/>
      </c>
      <c r="L184" s="43" t="str">
        <f>IF($E184=3,Finish!H186,"")</f>
        <v/>
      </c>
    </row>
    <row r="185" spans="1:12" s="42" customFormat="1" x14ac:dyDescent="0.25">
      <c r="A185" s="37" t="str">
        <f t="shared" si="22"/>
        <v>-</v>
      </c>
      <c r="B185" s="38" t="str">
        <f>IF(D185="","",Finish!N187)</f>
        <v/>
      </c>
      <c r="C185" s="38" t="str">
        <f>IF(D185="","",Finish!M187)</f>
        <v/>
      </c>
      <c r="D185" s="39">
        <f>IF(LEFT(Finish!O187,1)&lt;&gt;"F",Finish!H187,"")</f>
        <v>184</v>
      </c>
      <c r="E185" s="40" t="str">
        <f>IF(B185="","",IF(B185="unattached","",COUNTIF(B$2:B185,B185)))</f>
        <v/>
      </c>
      <c r="F185" s="41" t="str">
        <f>IF(E185=3,SUMIF(B$2:B185,B185,D$2:D185),"")</f>
        <v/>
      </c>
      <c r="G185" s="42" t="str">
        <f t="shared" si="23"/>
        <v/>
      </c>
      <c r="H185" s="42" t="str">
        <f t="shared" si="24"/>
        <v/>
      </c>
      <c r="I185" s="43" t="str">
        <f>IF($E185=2,Finish!H187,"")</f>
        <v/>
      </c>
      <c r="J185" s="42" t="str">
        <f t="shared" si="25"/>
        <v/>
      </c>
      <c r="K185" s="42" t="str">
        <f t="shared" si="26"/>
        <v/>
      </c>
      <c r="L185" s="43" t="str">
        <f>IF($E185=3,Finish!H187,"")</f>
        <v/>
      </c>
    </row>
    <row r="186" spans="1:12" s="42" customFormat="1" x14ac:dyDescent="0.25">
      <c r="A186" s="37" t="str">
        <f t="shared" si="22"/>
        <v>-</v>
      </c>
      <c r="B186" s="38" t="str">
        <f>IF(D186="","",Finish!N188)</f>
        <v/>
      </c>
      <c r="C186" s="38" t="str">
        <f>IF(D186="","",Finish!M188)</f>
        <v/>
      </c>
      <c r="D186" s="39">
        <f>IF(LEFT(Finish!O188,1)&lt;&gt;"F",Finish!H188,"")</f>
        <v>185</v>
      </c>
      <c r="E186" s="40" t="str">
        <f>IF(B186="","",IF(B186="unattached","",COUNTIF(B$2:B186,B186)))</f>
        <v/>
      </c>
      <c r="F186" s="41" t="str">
        <f>IF(E186=3,SUMIF(B$2:B186,B186,D$2:D186),"")</f>
        <v/>
      </c>
      <c r="G186" s="42" t="str">
        <f t="shared" si="23"/>
        <v/>
      </c>
      <c r="H186" s="42" t="str">
        <f t="shared" si="24"/>
        <v/>
      </c>
      <c r="I186" s="43" t="str">
        <f>IF($E186=2,Finish!H188,"")</f>
        <v/>
      </c>
      <c r="J186" s="42" t="str">
        <f t="shared" si="25"/>
        <v/>
      </c>
      <c r="K186" s="42" t="str">
        <f t="shared" si="26"/>
        <v/>
      </c>
      <c r="L186" s="43" t="str">
        <f>IF($E186=3,Finish!H188,"")</f>
        <v/>
      </c>
    </row>
    <row r="187" spans="1:12" s="42" customFormat="1" x14ac:dyDescent="0.25">
      <c r="A187" s="37" t="str">
        <f t="shared" si="22"/>
        <v>-</v>
      </c>
      <c r="B187" s="38" t="str">
        <f>IF(D187="","",Finish!N189)</f>
        <v/>
      </c>
      <c r="C187" s="38" t="str">
        <f>IF(D187="","",Finish!M189)</f>
        <v/>
      </c>
      <c r="D187" s="39">
        <f>IF(LEFT(Finish!O189,1)&lt;&gt;"F",Finish!H189,"")</f>
        <v>186</v>
      </c>
      <c r="E187" s="40" t="str">
        <f>IF(B187="","",IF(B187="unattached","",COUNTIF(B$2:B187,B187)))</f>
        <v/>
      </c>
      <c r="F187" s="41" t="str">
        <f>IF(E187=3,SUMIF(B$2:B187,B187,D$2:D187),"")</f>
        <v/>
      </c>
      <c r="G187" s="42" t="str">
        <f t="shared" si="23"/>
        <v/>
      </c>
      <c r="H187" s="42" t="str">
        <f t="shared" si="24"/>
        <v/>
      </c>
      <c r="I187" s="43" t="str">
        <f>IF($E187=2,Finish!H189,"")</f>
        <v/>
      </c>
      <c r="J187" s="42" t="str">
        <f t="shared" si="25"/>
        <v/>
      </c>
      <c r="K187" s="42" t="str">
        <f t="shared" si="26"/>
        <v/>
      </c>
      <c r="L187" s="43" t="str">
        <f>IF($E187=3,Finish!H189,"")</f>
        <v/>
      </c>
    </row>
    <row r="188" spans="1:12" s="42" customFormat="1" x14ac:dyDescent="0.25">
      <c r="A188" s="37" t="str">
        <f t="shared" si="22"/>
        <v>-</v>
      </c>
      <c r="B188" s="38" t="str">
        <f>IF(D188="","",Finish!N190)</f>
        <v/>
      </c>
      <c r="C188" s="38" t="str">
        <f>IF(D188="","",Finish!M190)</f>
        <v/>
      </c>
      <c r="D188" s="39">
        <f>IF(LEFT(Finish!O190,1)&lt;&gt;"F",Finish!H190,"")</f>
        <v>187</v>
      </c>
      <c r="E188" s="40" t="str">
        <f>IF(B188="","",IF(B188="unattached","",COUNTIF(B$2:B188,B188)))</f>
        <v/>
      </c>
      <c r="F188" s="41" t="str">
        <f>IF(E188=3,SUMIF(B$2:B188,B188,D$2:D188),"")</f>
        <v/>
      </c>
      <c r="G188" s="42" t="str">
        <f t="shared" si="23"/>
        <v/>
      </c>
      <c r="H188" s="42" t="str">
        <f t="shared" si="24"/>
        <v/>
      </c>
      <c r="I188" s="43" t="str">
        <f>IF($E188=2,Finish!H190,"")</f>
        <v/>
      </c>
      <c r="J188" s="42" t="str">
        <f t="shared" si="25"/>
        <v/>
      </c>
      <c r="K188" s="42" t="str">
        <f t="shared" si="26"/>
        <v/>
      </c>
      <c r="L188" s="43" t="str">
        <f>IF($E188=3,Finish!H190,"")</f>
        <v/>
      </c>
    </row>
    <row r="189" spans="1:12" s="42" customFormat="1" x14ac:dyDescent="0.25">
      <c r="A189" s="37" t="str">
        <f t="shared" si="22"/>
        <v>-</v>
      </c>
      <c r="B189" s="38" t="str">
        <f>IF(D189="","",Finish!N191)</f>
        <v/>
      </c>
      <c r="C189" s="38" t="str">
        <f>IF(D189="","",Finish!M191)</f>
        <v/>
      </c>
      <c r="D189" s="39">
        <f>IF(LEFT(Finish!O191,1)&lt;&gt;"F",Finish!H191,"")</f>
        <v>188</v>
      </c>
      <c r="E189" s="40" t="str">
        <f>IF(B189="","",IF(B189="unattached","",COUNTIF(B$2:B189,B189)))</f>
        <v/>
      </c>
      <c r="F189" s="41" t="str">
        <f>IF(E189=3,SUMIF(B$2:B189,B189,D$2:D189),"")</f>
        <v/>
      </c>
      <c r="G189" s="42" t="str">
        <f t="shared" si="23"/>
        <v/>
      </c>
      <c r="H189" s="42" t="str">
        <f t="shared" si="24"/>
        <v/>
      </c>
      <c r="I189" s="43" t="str">
        <f>IF($E189=2,Finish!H191,"")</f>
        <v/>
      </c>
      <c r="J189" s="42" t="str">
        <f t="shared" si="25"/>
        <v/>
      </c>
      <c r="K189" s="42" t="str">
        <f t="shared" si="26"/>
        <v/>
      </c>
      <c r="L189" s="43" t="str">
        <f>IF($E189=3,Finish!H191,"")</f>
        <v/>
      </c>
    </row>
    <row r="190" spans="1:12" s="42" customFormat="1" x14ac:dyDescent="0.25">
      <c r="A190" s="37" t="str">
        <f t="shared" si="22"/>
        <v>-</v>
      </c>
      <c r="B190" s="38" t="str">
        <f>IF(D190="","",Finish!N192)</f>
        <v/>
      </c>
      <c r="C190" s="38" t="str">
        <f>IF(D190="","",Finish!M192)</f>
        <v/>
      </c>
      <c r="D190" s="39">
        <f>IF(LEFT(Finish!O192,1)&lt;&gt;"F",Finish!H192,"")</f>
        <v>189</v>
      </c>
      <c r="E190" s="40" t="str">
        <f>IF(B190="","",IF(B190="unattached","",COUNTIF(B$2:B190,B190)))</f>
        <v/>
      </c>
      <c r="F190" s="41" t="str">
        <f>IF(E190=3,SUMIF(B$2:B190,B190,D$2:D190),"")</f>
        <v/>
      </c>
      <c r="G190" s="42" t="str">
        <f t="shared" si="23"/>
        <v/>
      </c>
      <c r="H190" s="42" t="str">
        <f t="shared" si="24"/>
        <v/>
      </c>
      <c r="I190" s="43" t="str">
        <f>IF($E190=2,Finish!H192,"")</f>
        <v/>
      </c>
      <c r="J190" s="42" t="str">
        <f t="shared" si="25"/>
        <v/>
      </c>
      <c r="K190" s="42" t="str">
        <f t="shared" si="26"/>
        <v/>
      </c>
      <c r="L190" s="43" t="str">
        <f>IF($E190=3,Finish!H192,"")</f>
        <v/>
      </c>
    </row>
    <row r="191" spans="1:12" s="42" customFormat="1" x14ac:dyDescent="0.25">
      <c r="A191" s="37" t="str">
        <f t="shared" si="22"/>
        <v>-</v>
      </c>
      <c r="B191" s="38" t="str">
        <f>IF(D191="","",Finish!N193)</f>
        <v/>
      </c>
      <c r="C191" s="38" t="str">
        <f>IF(D191="","",Finish!M193)</f>
        <v/>
      </c>
      <c r="D191" s="39">
        <f>IF(LEFT(Finish!O193,1)&lt;&gt;"F",Finish!H193,"")</f>
        <v>190</v>
      </c>
      <c r="E191" s="40" t="str">
        <f>IF(B191="","",IF(B191="unattached","",COUNTIF(B$2:B191,B191)))</f>
        <v/>
      </c>
      <c r="F191" s="41" t="str">
        <f>IF(E191=3,SUMIF(B$2:B191,B191,D$2:D191),"")</f>
        <v/>
      </c>
      <c r="G191" s="42" t="str">
        <f t="shared" si="23"/>
        <v/>
      </c>
      <c r="H191" s="42" t="str">
        <f t="shared" si="24"/>
        <v/>
      </c>
      <c r="I191" s="43" t="str">
        <f>IF($E191=2,Finish!H193,"")</f>
        <v/>
      </c>
      <c r="J191" s="42" t="str">
        <f t="shared" si="25"/>
        <v/>
      </c>
      <c r="K191" s="42" t="str">
        <f t="shared" si="26"/>
        <v/>
      </c>
      <c r="L191" s="43" t="str">
        <f>IF($E191=3,Finish!H193,"")</f>
        <v/>
      </c>
    </row>
    <row r="192" spans="1:12" s="42" customFormat="1" x14ac:dyDescent="0.25">
      <c r="A192" s="37" t="str">
        <f t="shared" si="22"/>
        <v>-</v>
      </c>
      <c r="B192" s="38" t="str">
        <f>IF(D192="","",Finish!N194)</f>
        <v/>
      </c>
      <c r="C192" s="38" t="str">
        <f>IF(D192="","",Finish!M194)</f>
        <v/>
      </c>
      <c r="D192" s="39">
        <f>IF(LEFT(Finish!O194,1)&lt;&gt;"F",Finish!H194,"")</f>
        <v>191</v>
      </c>
      <c r="E192" s="40" t="str">
        <f>IF(B192="","",IF(B192="unattached","",COUNTIF(B$2:B192,B192)))</f>
        <v/>
      </c>
      <c r="F192" s="41" t="str">
        <f>IF(E192=3,SUMIF(B$2:B192,B192,D$2:D192),"")</f>
        <v/>
      </c>
      <c r="G192" s="42" t="str">
        <f t="shared" si="23"/>
        <v/>
      </c>
      <c r="H192" s="42" t="str">
        <f t="shared" si="24"/>
        <v/>
      </c>
      <c r="I192" s="43" t="str">
        <f>IF($E192=2,Finish!H194,"")</f>
        <v/>
      </c>
      <c r="J192" s="42" t="str">
        <f t="shared" si="25"/>
        <v/>
      </c>
      <c r="K192" s="42" t="str">
        <f t="shared" si="26"/>
        <v/>
      </c>
      <c r="L192" s="43" t="str">
        <f>IF($E192=3,Finish!H194,"")</f>
        <v/>
      </c>
    </row>
    <row r="193" spans="1:12" s="42" customFormat="1" x14ac:dyDescent="0.25">
      <c r="A193" s="37" t="str">
        <f t="shared" si="22"/>
        <v>-</v>
      </c>
      <c r="B193" s="38" t="str">
        <f>IF(D193="","",Finish!N195)</f>
        <v/>
      </c>
      <c r="C193" s="38" t="str">
        <f>IF(D193="","",Finish!M195)</f>
        <v/>
      </c>
      <c r="D193" s="39">
        <f>IF(LEFT(Finish!O195,1)&lt;&gt;"F",Finish!H195,"")</f>
        <v>192</v>
      </c>
      <c r="E193" s="40" t="str">
        <f>IF(B193="","",IF(B193="unattached","",COUNTIF(B$2:B193,B193)))</f>
        <v/>
      </c>
      <c r="F193" s="41" t="str">
        <f>IF(E193=3,SUMIF(B$2:B193,B193,D$2:D193),"")</f>
        <v/>
      </c>
      <c r="G193" s="42" t="str">
        <f t="shared" si="23"/>
        <v/>
      </c>
      <c r="H193" s="42" t="str">
        <f t="shared" si="24"/>
        <v/>
      </c>
      <c r="I193" s="43" t="str">
        <f>IF($E193=2,Finish!H195,"")</f>
        <v/>
      </c>
      <c r="J193" s="42" t="str">
        <f t="shared" si="25"/>
        <v/>
      </c>
      <c r="K193" s="42" t="str">
        <f t="shared" si="26"/>
        <v/>
      </c>
      <c r="L193" s="43" t="str">
        <f>IF($E193=3,Finish!H195,"")</f>
        <v/>
      </c>
    </row>
    <row r="194" spans="1:12" s="42" customFormat="1" x14ac:dyDescent="0.25">
      <c r="A194" s="37" t="str">
        <f t="shared" si="22"/>
        <v>-</v>
      </c>
      <c r="B194" s="38" t="str">
        <f>IF(D194="","",Finish!N196)</f>
        <v/>
      </c>
      <c r="C194" s="38" t="str">
        <f>IF(D194="","",Finish!M196)</f>
        <v/>
      </c>
      <c r="D194" s="39">
        <f>IF(LEFT(Finish!O196,1)&lt;&gt;"F",Finish!H196,"")</f>
        <v>193</v>
      </c>
      <c r="E194" s="40" t="str">
        <f>IF(B194="","",IF(B194="unattached","",COUNTIF(B$2:B194,B194)))</f>
        <v/>
      </c>
      <c r="F194" s="41" t="str">
        <f>IF(E194=3,SUMIF(B$2:B194,B194,D$2:D194),"")</f>
        <v/>
      </c>
      <c r="G194" s="42" t="str">
        <f t="shared" si="23"/>
        <v/>
      </c>
      <c r="H194" s="42" t="str">
        <f t="shared" si="24"/>
        <v/>
      </c>
      <c r="I194" s="43" t="str">
        <f>IF($E194=2,Finish!H196,"")</f>
        <v/>
      </c>
      <c r="J194" s="42" t="str">
        <f t="shared" si="25"/>
        <v/>
      </c>
      <c r="K194" s="42" t="str">
        <f t="shared" si="26"/>
        <v/>
      </c>
      <c r="L194" s="43" t="str">
        <f>IF($E194=3,Finish!H196,"")</f>
        <v/>
      </c>
    </row>
    <row r="195" spans="1:12" s="42" customFormat="1" x14ac:dyDescent="0.25">
      <c r="A195" s="37" t="str">
        <f t="shared" ref="A195:A258" si="27">IF($F195="","-",RANK($F195,$F:$F,1))</f>
        <v>-</v>
      </c>
      <c r="B195" s="38" t="str">
        <f>IF(D195="","",Finish!N197)</f>
        <v/>
      </c>
      <c r="C195" s="38" t="str">
        <f>IF(D195="","",Finish!M197)</f>
        <v/>
      </c>
      <c r="D195" s="39">
        <f>IF(LEFT(Finish!O197,1)&lt;&gt;"F",Finish!H197,"")</f>
        <v>194</v>
      </c>
      <c r="E195" s="40" t="str">
        <f>IF(B195="","",IF(B195="unattached","",COUNTIF(B$2:B195,B195)))</f>
        <v/>
      </c>
      <c r="F195" s="41" t="str">
        <f>IF(E195=3,SUMIF(B$2:B195,B195,D$2:D195),"")</f>
        <v/>
      </c>
      <c r="G195" s="42" t="str">
        <f t="shared" si="23"/>
        <v/>
      </c>
      <c r="H195" s="42" t="str">
        <f t="shared" si="24"/>
        <v/>
      </c>
      <c r="I195" s="43" t="str">
        <f>IF($E195=2,Finish!H197,"")</f>
        <v/>
      </c>
      <c r="J195" s="42" t="str">
        <f t="shared" si="25"/>
        <v/>
      </c>
      <c r="K195" s="42" t="str">
        <f t="shared" si="26"/>
        <v/>
      </c>
      <c r="L195" s="43" t="str">
        <f>IF($E195=3,Finish!H197,"")</f>
        <v/>
      </c>
    </row>
    <row r="196" spans="1:12" s="42" customFormat="1" x14ac:dyDescent="0.25">
      <c r="A196" s="37" t="str">
        <f t="shared" si="27"/>
        <v>-</v>
      </c>
      <c r="B196" s="38" t="str">
        <f>IF(D196="","",Finish!N198)</f>
        <v/>
      </c>
      <c r="C196" s="38" t="str">
        <f>IF(D196="","",Finish!M198)</f>
        <v/>
      </c>
      <c r="D196" s="39">
        <f>IF(LEFT(Finish!O198,1)&lt;&gt;"F",Finish!H198,"")</f>
        <v>195</v>
      </c>
      <c r="E196" s="40" t="str">
        <f>IF(B196="","",IF(B196="unattached","",COUNTIF(B$2:B196,B196)))</f>
        <v/>
      </c>
      <c r="F196" s="41" t="str">
        <f>IF(E196=3,SUMIF(B$2:B196,B196,D$2:D196),"")</f>
        <v/>
      </c>
      <c r="G196" s="42" t="str">
        <f t="shared" si="23"/>
        <v/>
      </c>
      <c r="H196" s="42" t="str">
        <f t="shared" si="24"/>
        <v/>
      </c>
      <c r="I196" s="43" t="str">
        <f>IF($E196=2,Finish!H198,"")</f>
        <v/>
      </c>
      <c r="J196" s="42" t="str">
        <f t="shared" si="25"/>
        <v/>
      </c>
      <c r="K196" s="42" t="str">
        <f t="shared" si="26"/>
        <v/>
      </c>
      <c r="L196" s="43" t="str">
        <f>IF($E196=3,Finish!H198,"")</f>
        <v/>
      </c>
    </row>
    <row r="197" spans="1:12" s="42" customFormat="1" x14ac:dyDescent="0.25">
      <c r="A197" s="37" t="str">
        <f t="shared" si="27"/>
        <v>-</v>
      </c>
      <c r="B197" s="38" t="str">
        <f>IF(D197="","",Finish!N199)</f>
        <v/>
      </c>
      <c r="C197" s="38" t="str">
        <f>IF(D197="","",Finish!M199)</f>
        <v/>
      </c>
      <c r="D197" s="39">
        <f>IF(LEFT(Finish!O199,1)&lt;&gt;"F",Finish!H199,"")</f>
        <v>196</v>
      </c>
      <c r="E197" s="40" t="str">
        <f>IF(B197="","",IF(B197="unattached","",COUNTIF(B$2:B197,B197)))</f>
        <v/>
      </c>
      <c r="F197" s="41" t="str">
        <f>IF(E197=3,SUMIF(B$2:B197,B197,D$2:D197),"")</f>
        <v/>
      </c>
      <c r="G197" s="42" t="str">
        <f t="shared" si="23"/>
        <v/>
      </c>
      <c r="H197" s="42" t="str">
        <f t="shared" si="24"/>
        <v/>
      </c>
      <c r="I197" s="43" t="str">
        <f>IF($E197=2,Finish!H199,"")</f>
        <v/>
      </c>
      <c r="J197" s="42" t="str">
        <f t="shared" si="25"/>
        <v/>
      </c>
      <c r="K197" s="42" t="str">
        <f t="shared" si="26"/>
        <v/>
      </c>
      <c r="L197" s="43" t="str">
        <f>IF($E197=3,Finish!H199,"")</f>
        <v/>
      </c>
    </row>
    <row r="198" spans="1:12" s="42" customFormat="1" x14ac:dyDescent="0.25">
      <c r="A198" s="37" t="str">
        <f t="shared" si="27"/>
        <v>-</v>
      </c>
      <c r="B198" s="38" t="str">
        <f>IF(D198="","",Finish!N200)</f>
        <v/>
      </c>
      <c r="C198" s="38" t="str">
        <f>IF(D198="","",Finish!M200)</f>
        <v/>
      </c>
      <c r="D198" s="39">
        <f>IF(LEFT(Finish!O200,1)&lt;&gt;"F",Finish!H200,"")</f>
        <v>197</v>
      </c>
      <c r="E198" s="40" t="str">
        <f>IF(B198="","",IF(B198="unattached","",COUNTIF(B$2:B198,B198)))</f>
        <v/>
      </c>
      <c r="F198" s="41" t="str">
        <f>IF(E198=3,SUMIF(B$2:B198,B198,D$2:D198),"")</f>
        <v/>
      </c>
      <c r="G198" s="42" t="str">
        <f t="shared" si="23"/>
        <v/>
      </c>
      <c r="H198" s="42" t="str">
        <f t="shared" si="24"/>
        <v/>
      </c>
      <c r="I198" s="43" t="str">
        <f>IF($E198=2,Finish!H200,"")</f>
        <v/>
      </c>
      <c r="J198" s="42" t="str">
        <f t="shared" si="25"/>
        <v/>
      </c>
      <c r="K198" s="42" t="str">
        <f t="shared" si="26"/>
        <v/>
      </c>
      <c r="L198" s="43" t="str">
        <f>IF($E198=3,Finish!H200,"")</f>
        <v/>
      </c>
    </row>
    <row r="199" spans="1:12" s="42" customFormat="1" x14ac:dyDescent="0.25">
      <c r="A199" s="37" t="str">
        <f t="shared" si="27"/>
        <v>-</v>
      </c>
      <c r="B199" s="38" t="str">
        <f>IF(D199="","",Finish!N201)</f>
        <v/>
      </c>
      <c r="C199" s="38" t="str">
        <f>IF(D199="","",Finish!M201)</f>
        <v/>
      </c>
      <c r="D199" s="39">
        <f>IF(LEFT(Finish!O201,1)&lt;&gt;"F",Finish!H201,"")</f>
        <v>198</v>
      </c>
      <c r="E199" s="40" t="str">
        <f>IF(B199="","",IF(B199="unattached","",COUNTIF(B$2:B199,B199)))</f>
        <v/>
      </c>
      <c r="F199" s="41" t="str">
        <f>IF(E199=3,SUMIF(B$2:B199,B199,D$2:D199),"")</f>
        <v/>
      </c>
      <c r="G199" s="42" t="str">
        <f t="shared" si="23"/>
        <v/>
      </c>
      <c r="H199" s="42" t="str">
        <f t="shared" si="24"/>
        <v/>
      </c>
      <c r="I199" s="43" t="str">
        <f>IF($E199=2,Finish!H201,"")</f>
        <v/>
      </c>
      <c r="J199" s="42" t="str">
        <f t="shared" si="25"/>
        <v/>
      </c>
      <c r="K199" s="42" t="str">
        <f t="shared" si="26"/>
        <v/>
      </c>
      <c r="L199" s="43" t="str">
        <f>IF($E199=3,Finish!H201,"")</f>
        <v/>
      </c>
    </row>
    <row r="200" spans="1:12" s="42" customFormat="1" x14ac:dyDescent="0.25">
      <c r="A200" s="37" t="str">
        <f t="shared" si="27"/>
        <v>-</v>
      </c>
      <c r="B200" s="38" t="str">
        <f>IF(D200="","",Finish!N202)</f>
        <v/>
      </c>
      <c r="C200" s="38" t="str">
        <f>IF(D200="","",Finish!M202)</f>
        <v/>
      </c>
      <c r="D200" s="39">
        <f>IF(LEFT(Finish!O202,1)&lt;&gt;"F",Finish!H202,"")</f>
        <v>199</v>
      </c>
      <c r="E200" s="40" t="str">
        <f>IF(B200="","",IF(B200="unattached","",COUNTIF(B$2:B200,B200)))</f>
        <v/>
      </c>
      <c r="F200" s="41" t="str">
        <f>IF(E200=3,SUMIF(B$2:B200,B200,D$2:D200),"")</f>
        <v/>
      </c>
      <c r="G200" s="42" t="str">
        <f t="shared" si="23"/>
        <v/>
      </c>
      <c r="H200" s="42" t="str">
        <f t="shared" si="24"/>
        <v/>
      </c>
      <c r="I200" s="43" t="str">
        <f>IF($E200=2,Finish!H202,"")</f>
        <v/>
      </c>
      <c r="J200" s="42" t="str">
        <f t="shared" si="25"/>
        <v/>
      </c>
      <c r="K200" s="42" t="str">
        <f t="shared" si="26"/>
        <v/>
      </c>
      <c r="L200" s="43" t="str">
        <f>IF($E200=3,Finish!H202,"")</f>
        <v/>
      </c>
    </row>
    <row r="201" spans="1:12" s="42" customFormat="1" x14ac:dyDescent="0.25">
      <c r="A201" s="37" t="str">
        <f t="shared" si="27"/>
        <v>-</v>
      </c>
      <c r="B201" s="38" t="str">
        <f>IF(D201="","",Finish!N203)</f>
        <v/>
      </c>
      <c r="C201" s="38" t="str">
        <f>IF(D201="","",Finish!M203)</f>
        <v/>
      </c>
      <c r="D201" s="39">
        <f>IF(LEFT(Finish!O203,1)&lt;&gt;"F",Finish!H203,"")</f>
        <v>200</v>
      </c>
      <c r="E201" s="40" t="str">
        <f>IF(B201="","",IF(B201="unattached","",COUNTIF(B$2:B201,B201)))</f>
        <v/>
      </c>
      <c r="F201" s="41" t="str">
        <f>IF(E201=3,SUMIF(B$2:B201,B201,D$2:D201),"")</f>
        <v/>
      </c>
      <c r="G201" s="42" t="str">
        <f t="shared" si="23"/>
        <v/>
      </c>
      <c r="H201" s="42" t="str">
        <f t="shared" si="24"/>
        <v/>
      </c>
      <c r="I201" s="43" t="str">
        <f>IF($E201=2,Finish!H203,"")</f>
        <v/>
      </c>
      <c r="J201" s="42" t="str">
        <f t="shared" si="25"/>
        <v/>
      </c>
      <c r="K201" s="42" t="str">
        <f t="shared" si="26"/>
        <v/>
      </c>
      <c r="L201" s="43" t="str">
        <f>IF($E201=3,Finish!H203,"")</f>
        <v/>
      </c>
    </row>
    <row r="202" spans="1:12" s="42" customFormat="1" x14ac:dyDescent="0.25">
      <c r="A202" s="37" t="str">
        <f t="shared" si="27"/>
        <v>-</v>
      </c>
      <c r="B202" s="38" t="str">
        <f>IF(D202="","",Finish!N204)</f>
        <v/>
      </c>
      <c r="C202" s="38" t="str">
        <f>IF(D202="","",Finish!M204)</f>
        <v/>
      </c>
      <c r="D202" s="39">
        <f>IF(LEFT(Finish!O204,1)&lt;&gt;"F",Finish!H204,"")</f>
        <v>201</v>
      </c>
      <c r="E202" s="40" t="str">
        <f>IF(B202="","",IF(B202="unattached","",COUNTIF(B$2:B202,B202)))</f>
        <v/>
      </c>
      <c r="F202" s="41" t="str">
        <f>IF(E202=3,SUMIF(B$2:B202,B202,D$2:D202),"")</f>
        <v/>
      </c>
      <c r="G202" s="42" t="str">
        <f t="shared" ref="G202:G265" si="28">IF($E202=2,B202,"")</f>
        <v/>
      </c>
      <c r="H202" s="42" t="str">
        <f t="shared" ref="H202:H265" si="29">IF($E202=2,C202,"")</f>
        <v/>
      </c>
      <c r="I202" s="43" t="str">
        <f>IF($E202=2,Finish!H204,"")</f>
        <v/>
      </c>
      <c r="J202" s="42" t="str">
        <f t="shared" ref="J202:J265" si="30">IF($E202=3,B202,"")</f>
        <v/>
      </c>
      <c r="K202" s="42" t="str">
        <f t="shared" ref="K202:K265" si="31">IF($E202=3,C202,"")</f>
        <v/>
      </c>
      <c r="L202" s="43" t="str">
        <f>IF($E202=3,Finish!H204,"")</f>
        <v/>
      </c>
    </row>
    <row r="203" spans="1:12" s="42" customFormat="1" x14ac:dyDescent="0.25">
      <c r="A203" s="37" t="str">
        <f t="shared" si="27"/>
        <v>-</v>
      </c>
      <c r="B203" s="38" t="str">
        <f>IF(D203="","",Finish!N205)</f>
        <v/>
      </c>
      <c r="C203" s="38" t="str">
        <f>IF(D203="","",Finish!M205)</f>
        <v/>
      </c>
      <c r="D203" s="39">
        <f>IF(LEFT(Finish!O205,1)&lt;&gt;"F",Finish!H205,"")</f>
        <v>202</v>
      </c>
      <c r="E203" s="40" t="str">
        <f>IF(B203="","",IF(B203="unattached","",COUNTIF(B$2:B203,B203)))</f>
        <v/>
      </c>
      <c r="F203" s="41" t="str">
        <f>IF(E203=3,SUMIF(B$2:B203,B203,D$2:D203),"")</f>
        <v/>
      </c>
      <c r="G203" s="42" t="str">
        <f t="shared" si="28"/>
        <v/>
      </c>
      <c r="H203" s="42" t="str">
        <f t="shared" si="29"/>
        <v/>
      </c>
      <c r="I203" s="43" t="str">
        <f>IF($E203=2,Finish!H205,"")</f>
        <v/>
      </c>
      <c r="J203" s="42" t="str">
        <f t="shared" si="30"/>
        <v/>
      </c>
      <c r="K203" s="42" t="str">
        <f t="shared" si="31"/>
        <v/>
      </c>
      <c r="L203" s="43" t="str">
        <f>IF($E203=3,Finish!H205,"")</f>
        <v/>
      </c>
    </row>
    <row r="204" spans="1:12" s="42" customFormat="1" x14ac:dyDescent="0.25">
      <c r="A204" s="37" t="str">
        <f t="shared" si="27"/>
        <v>-</v>
      </c>
      <c r="B204" s="38" t="str">
        <f>IF(D204="","",Finish!N206)</f>
        <v/>
      </c>
      <c r="C204" s="38" t="str">
        <f>IF(D204="","",Finish!M206)</f>
        <v/>
      </c>
      <c r="D204" s="39">
        <f>IF(LEFT(Finish!O206,1)&lt;&gt;"F",Finish!H206,"")</f>
        <v>203</v>
      </c>
      <c r="E204" s="40" t="str">
        <f>IF(B204="","",IF(B204="unattached","",COUNTIF(B$2:B204,B204)))</f>
        <v/>
      </c>
      <c r="F204" s="41" t="str">
        <f>IF(E204=3,SUMIF(B$2:B204,B204,D$2:D204),"")</f>
        <v/>
      </c>
      <c r="G204" s="42" t="str">
        <f t="shared" si="28"/>
        <v/>
      </c>
      <c r="H204" s="42" t="str">
        <f t="shared" si="29"/>
        <v/>
      </c>
      <c r="I204" s="43" t="str">
        <f>IF($E204=2,Finish!H206,"")</f>
        <v/>
      </c>
      <c r="J204" s="42" t="str">
        <f t="shared" si="30"/>
        <v/>
      </c>
      <c r="K204" s="42" t="str">
        <f t="shared" si="31"/>
        <v/>
      </c>
      <c r="L204" s="43" t="str">
        <f>IF($E204=3,Finish!H206,"")</f>
        <v/>
      </c>
    </row>
    <row r="205" spans="1:12" s="42" customFormat="1" x14ac:dyDescent="0.25">
      <c r="A205" s="37" t="str">
        <f t="shared" si="27"/>
        <v>-</v>
      </c>
      <c r="B205" s="38" t="str">
        <f>IF(D205="","",Finish!N207)</f>
        <v/>
      </c>
      <c r="C205" s="38" t="str">
        <f>IF(D205="","",Finish!M207)</f>
        <v/>
      </c>
      <c r="D205" s="39">
        <f>IF(LEFT(Finish!O207,1)&lt;&gt;"F",Finish!H207,"")</f>
        <v>204</v>
      </c>
      <c r="E205" s="40" t="str">
        <f>IF(B205="","",IF(B205="unattached","",COUNTIF(B$2:B205,B205)))</f>
        <v/>
      </c>
      <c r="F205" s="41" t="str">
        <f>IF(E205=3,SUMIF(B$2:B205,B205,D$2:D205),"")</f>
        <v/>
      </c>
      <c r="G205" s="42" t="str">
        <f t="shared" si="28"/>
        <v/>
      </c>
      <c r="H205" s="42" t="str">
        <f t="shared" si="29"/>
        <v/>
      </c>
      <c r="I205" s="43" t="str">
        <f>IF($E205=2,Finish!H207,"")</f>
        <v/>
      </c>
      <c r="J205" s="42" t="str">
        <f t="shared" si="30"/>
        <v/>
      </c>
      <c r="K205" s="42" t="str">
        <f t="shared" si="31"/>
        <v/>
      </c>
      <c r="L205" s="43" t="str">
        <f>IF($E205=3,Finish!H207,"")</f>
        <v/>
      </c>
    </row>
    <row r="206" spans="1:12" s="42" customFormat="1" x14ac:dyDescent="0.25">
      <c r="A206" s="37" t="str">
        <f t="shared" si="27"/>
        <v>-</v>
      </c>
      <c r="B206" s="38" t="str">
        <f>IF(D206="","",Finish!N208)</f>
        <v/>
      </c>
      <c r="C206" s="38" t="str">
        <f>IF(D206="","",Finish!M208)</f>
        <v/>
      </c>
      <c r="D206" s="39">
        <f>IF(LEFT(Finish!O208,1)&lt;&gt;"F",Finish!H208,"")</f>
        <v>205</v>
      </c>
      <c r="E206" s="40" t="str">
        <f>IF(B206="","",IF(B206="unattached","",COUNTIF(B$2:B206,B206)))</f>
        <v/>
      </c>
      <c r="F206" s="41" t="str">
        <f>IF(E206=3,SUMIF(B$2:B206,B206,D$2:D206),"")</f>
        <v/>
      </c>
      <c r="G206" s="42" t="str">
        <f t="shared" si="28"/>
        <v/>
      </c>
      <c r="H206" s="42" t="str">
        <f t="shared" si="29"/>
        <v/>
      </c>
      <c r="I206" s="43" t="str">
        <f>IF($E206=2,Finish!H208,"")</f>
        <v/>
      </c>
      <c r="J206" s="42" t="str">
        <f t="shared" si="30"/>
        <v/>
      </c>
      <c r="K206" s="42" t="str">
        <f t="shared" si="31"/>
        <v/>
      </c>
      <c r="L206" s="43" t="str">
        <f>IF($E206=3,Finish!H208,"")</f>
        <v/>
      </c>
    </row>
    <row r="207" spans="1:12" s="42" customFormat="1" x14ac:dyDescent="0.25">
      <c r="A207" s="37" t="str">
        <f t="shared" si="27"/>
        <v>-</v>
      </c>
      <c r="B207" s="38" t="str">
        <f>IF(D207="","",Finish!N209)</f>
        <v/>
      </c>
      <c r="C207" s="38" t="str">
        <f>IF(D207="","",Finish!M209)</f>
        <v/>
      </c>
      <c r="D207" s="39">
        <f>IF(LEFT(Finish!O209,1)&lt;&gt;"F",Finish!H209,"")</f>
        <v>206</v>
      </c>
      <c r="E207" s="40" t="str">
        <f>IF(B207="","",IF(B207="unattached","",COUNTIF(B$2:B207,B207)))</f>
        <v/>
      </c>
      <c r="F207" s="41" t="str">
        <f>IF(E207=3,SUMIF(B$2:B207,B207,D$2:D207),"")</f>
        <v/>
      </c>
      <c r="G207" s="42" t="str">
        <f t="shared" si="28"/>
        <v/>
      </c>
      <c r="H207" s="42" t="str">
        <f t="shared" si="29"/>
        <v/>
      </c>
      <c r="I207" s="43" t="str">
        <f>IF($E207=2,Finish!H209,"")</f>
        <v/>
      </c>
      <c r="J207" s="42" t="str">
        <f t="shared" si="30"/>
        <v/>
      </c>
      <c r="K207" s="42" t="str">
        <f t="shared" si="31"/>
        <v/>
      </c>
      <c r="L207" s="43" t="str">
        <f>IF($E207=3,Finish!H209,"")</f>
        <v/>
      </c>
    </row>
    <row r="208" spans="1:12" s="42" customFormat="1" x14ac:dyDescent="0.25">
      <c r="A208" s="37" t="str">
        <f t="shared" si="27"/>
        <v>-</v>
      </c>
      <c r="B208" s="38" t="str">
        <f>IF(D208="","",Finish!N210)</f>
        <v/>
      </c>
      <c r="C208" s="38" t="str">
        <f>IF(D208="","",Finish!M210)</f>
        <v/>
      </c>
      <c r="D208" s="39">
        <f>IF(LEFT(Finish!O210,1)&lt;&gt;"F",Finish!H210,"")</f>
        <v>207</v>
      </c>
      <c r="E208" s="40" t="str">
        <f>IF(B208="","",IF(B208="unattached","",COUNTIF(B$2:B208,B208)))</f>
        <v/>
      </c>
      <c r="F208" s="41" t="str">
        <f>IF(E208=3,SUMIF(B$2:B208,B208,D$2:D208),"")</f>
        <v/>
      </c>
      <c r="G208" s="42" t="str">
        <f t="shared" si="28"/>
        <v/>
      </c>
      <c r="H208" s="42" t="str">
        <f t="shared" si="29"/>
        <v/>
      </c>
      <c r="I208" s="43" t="str">
        <f>IF($E208=2,Finish!H210,"")</f>
        <v/>
      </c>
      <c r="J208" s="42" t="str">
        <f t="shared" si="30"/>
        <v/>
      </c>
      <c r="K208" s="42" t="str">
        <f t="shared" si="31"/>
        <v/>
      </c>
      <c r="L208" s="43" t="str">
        <f>IF($E208=3,Finish!H210,"")</f>
        <v/>
      </c>
    </row>
    <row r="209" spans="1:12" s="42" customFormat="1" x14ac:dyDescent="0.25">
      <c r="A209" s="37" t="str">
        <f t="shared" si="27"/>
        <v>-</v>
      </c>
      <c r="B209" s="38" t="str">
        <f>IF(D209="","",Finish!N211)</f>
        <v/>
      </c>
      <c r="C209" s="38" t="str">
        <f>IF(D209="","",Finish!M211)</f>
        <v/>
      </c>
      <c r="D209" s="39">
        <f>IF(LEFT(Finish!O211,1)&lt;&gt;"F",Finish!H211,"")</f>
        <v>208</v>
      </c>
      <c r="E209" s="40" t="str">
        <f>IF(B209="","",IF(B209="unattached","",COUNTIF(B$2:B209,B209)))</f>
        <v/>
      </c>
      <c r="F209" s="41" t="str">
        <f>IF(E209=3,SUMIF(B$2:B209,B209,D$2:D209),"")</f>
        <v/>
      </c>
      <c r="G209" s="42" t="str">
        <f t="shared" si="28"/>
        <v/>
      </c>
      <c r="H209" s="42" t="str">
        <f t="shared" si="29"/>
        <v/>
      </c>
      <c r="I209" s="43" t="str">
        <f>IF($E209=2,Finish!H211,"")</f>
        <v/>
      </c>
      <c r="J209" s="42" t="str">
        <f t="shared" si="30"/>
        <v/>
      </c>
      <c r="K209" s="42" t="str">
        <f t="shared" si="31"/>
        <v/>
      </c>
      <c r="L209" s="43" t="str">
        <f>IF($E209=3,Finish!H211,"")</f>
        <v/>
      </c>
    </row>
    <row r="210" spans="1:12" s="42" customFormat="1" x14ac:dyDescent="0.25">
      <c r="A210" s="37" t="str">
        <f t="shared" si="27"/>
        <v>-</v>
      </c>
      <c r="B210" s="38" t="str">
        <f>IF(D210="","",Finish!N212)</f>
        <v/>
      </c>
      <c r="C210" s="38" t="str">
        <f>IF(D210="","",Finish!M212)</f>
        <v/>
      </c>
      <c r="D210" s="39">
        <f>IF(LEFT(Finish!O212,1)&lt;&gt;"F",Finish!H212,"")</f>
        <v>209</v>
      </c>
      <c r="E210" s="40" t="str">
        <f>IF(B210="","",IF(B210="unattached","",COUNTIF(B$2:B210,B210)))</f>
        <v/>
      </c>
      <c r="F210" s="41" t="str">
        <f>IF(E210=3,SUMIF(B$2:B210,B210,D$2:D210),"")</f>
        <v/>
      </c>
      <c r="G210" s="42" t="str">
        <f t="shared" si="28"/>
        <v/>
      </c>
      <c r="H210" s="42" t="str">
        <f t="shared" si="29"/>
        <v/>
      </c>
      <c r="I210" s="43" t="str">
        <f>IF($E210=2,Finish!H212,"")</f>
        <v/>
      </c>
      <c r="J210" s="42" t="str">
        <f t="shared" si="30"/>
        <v/>
      </c>
      <c r="K210" s="42" t="str">
        <f t="shared" si="31"/>
        <v/>
      </c>
      <c r="L210" s="43" t="str">
        <f>IF($E210=3,Finish!H212,"")</f>
        <v/>
      </c>
    </row>
    <row r="211" spans="1:12" s="42" customFormat="1" x14ac:dyDescent="0.25">
      <c r="A211" s="37" t="str">
        <f t="shared" si="27"/>
        <v>-</v>
      </c>
      <c r="B211" s="38" t="str">
        <f>IF(D211="","",Finish!N213)</f>
        <v/>
      </c>
      <c r="C211" s="38" t="str">
        <f>IF(D211="","",Finish!M213)</f>
        <v/>
      </c>
      <c r="D211" s="39">
        <f>IF(LEFT(Finish!O213,1)&lt;&gt;"F",Finish!H213,"")</f>
        <v>210</v>
      </c>
      <c r="E211" s="40" t="str">
        <f>IF(B211="","",IF(B211="unattached","",COUNTIF(B$2:B211,B211)))</f>
        <v/>
      </c>
      <c r="F211" s="41" t="str">
        <f>IF(E211=3,SUMIF(B$2:B211,B211,D$2:D211),"")</f>
        <v/>
      </c>
      <c r="G211" s="42" t="str">
        <f t="shared" si="28"/>
        <v/>
      </c>
      <c r="H211" s="42" t="str">
        <f t="shared" si="29"/>
        <v/>
      </c>
      <c r="I211" s="43" t="str">
        <f>IF($E211=2,Finish!H213,"")</f>
        <v/>
      </c>
      <c r="J211" s="42" t="str">
        <f t="shared" si="30"/>
        <v/>
      </c>
      <c r="K211" s="42" t="str">
        <f t="shared" si="31"/>
        <v/>
      </c>
      <c r="L211" s="43" t="str">
        <f>IF($E211=3,Finish!H213,"")</f>
        <v/>
      </c>
    </row>
    <row r="212" spans="1:12" s="42" customFormat="1" x14ac:dyDescent="0.25">
      <c r="A212" s="37" t="str">
        <f t="shared" si="27"/>
        <v>-</v>
      </c>
      <c r="B212" s="38" t="str">
        <f>IF(D212="","",Finish!N214)</f>
        <v/>
      </c>
      <c r="C212" s="38" t="str">
        <f>IF(D212="","",Finish!M214)</f>
        <v/>
      </c>
      <c r="D212" s="39">
        <f>IF(LEFT(Finish!O214,1)&lt;&gt;"F",Finish!H214,"")</f>
        <v>211</v>
      </c>
      <c r="E212" s="40" t="str">
        <f>IF(B212="","",IF(B212="unattached","",COUNTIF(B$2:B212,B212)))</f>
        <v/>
      </c>
      <c r="F212" s="41" t="str">
        <f>IF(E212=3,SUMIF(B$2:B212,B212,D$2:D212),"")</f>
        <v/>
      </c>
      <c r="G212" s="42" t="str">
        <f t="shared" si="28"/>
        <v/>
      </c>
      <c r="H212" s="42" t="str">
        <f t="shared" si="29"/>
        <v/>
      </c>
      <c r="I212" s="43" t="str">
        <f>IF($E212=2,Finish!H214,"")</f>
        <v/>
      </c>
      <c r="J212" s="42" t="str">
        <f t="shared" si="30"/>
        <v/>
      </c>
      <c r="K212" s="42" t="str">
        <f t="shared" si="31"/>
        <v/>
      </c>
      <c r="L212" s="43" t="str">
        <f>IF($E212=3,Finish!H214,"")</f>
        <v/>
      </c>
    </row>
    <row r="213" spans="1:12" s="42" customFormat="1" x14ac:dyDescent="0.25">
      <c r="A213" s="37" t="str">
        <f t="shared" si="27"/>
        <v>-</v>
      </c>
      <c r="B213" s="38" t="str">
        <f>IF(D213="","",Finish!N215)</f>
        <v/>
      </c>
      <c r="C213" s="38" t="str">
        <f>IF(D213="","",Finish!M215)</f>
        <v/>
      </c>
      <c r="D213" s="39">
        <f>IF(LEFT(Finish!O215,1)&lt;&gt;"F",Finish!H215,"")</f>
        <v>212</v>
      </c>
      <c r="E213" s="40" t="str">
        <f>IF(B213="","",IF(B213="unattached","",COUNTIF(B$2:B213,B213)))</f>
        <v/>
      </c>
      <c r="F213" s="41" t="str">
        <f>IF(E213=3,SUMIF(B$2:B213,B213,D$2:D213),"")</f>
        <v/>
      </c>
      <c r="G213" s="42" t="str">
        <f t="shared" si="28"/>
        <v/>
      </c>
      <c r="H213" s="42" t="str">
        <f t="shared" si="29"/>
        <v/>
      </c>
      <c r="I213" s="43" t="str">
        <f>IF($E213=2,Finish!H215,"")</f>
        <v/>
      </c>
      <c r="J213" s="42" t="str">
        <f t="shared" si="30"/>
        <v/>
      </c>
      <c r="K213" s="42" t="str">
        <f t="shared" si="31"/>
        <v/>
      </c>
      <c r="L213" s="43" t="str">
        <f>IF($E213=3,Finish!H215,"")</f>
        <v/>
      </c>
    </row>
    <row r="214" spans="1:12" s="42" customFormat="1" x14ac:dyDescent="0.25">
      <c r="A214" s="37" t="str">
        <f t="shared" si="27"/>
        <v>-</v>
      </c>
      <c r="B214" s="38" t="str">
        <f>IF(D214="","",Finish!N216)</f>
        <v/>
      </c>
      <c r="C214" s="38" t="str">
        <f>IF(D214="","",Finish!M216)</f>
        <v/>
      </c>
      <c r="D214" s="39">
        <f>IF(LEFT(Finish!O216,1)&lt;&gt;"F",Finish!H216,"")</f>
        <v>213</v>
      </c>
      <c r="E214" s="40" t="str">
        <f>IF(B214="","",IF(B214="unattached","",COUNTIF(B$2:B214,B214)))</f>
        <v/>
      </c>
      <c r="F214" s="41" t="str">
        <f>IF(E214=3,SUMIF(B$2:B214,B214,D$2:D214),"")</f>
        <v/>
      </c>
      <c r="G214" s="42" t="str">
        <f t="shared" si="28"/>
        <v/>
      </c>
      <c r="H214" s="42" t="str">
        <f t="shared" si="29"/>
        <v/>
      </c>
      <c r="I214" s="43" t="str">
        <f>IF($E214=2,Finish!H216,"")</f>
        <v/>
      </c>
      <c r="J214" s="42" t="str">
        <f t="shared" si="30"/>
        <v/>
      </c>
      <c r="K214" s="42" t="str">
        <f t="shared" si="31"/>
        <v/>
      </c>
      <c r="L214" s="43" t="str">
        <f>IF($E214=3,Finish!H216,"")</f>
        <v/>
      </c>
    </row>
    <row r="215" spans="1:12" s="42" customFormat="1" x14ac:dyDescent="0.25">
      <c r="A215" s="37" t="str">
        <f t="shared" si="27"/>
        <v>-</v>
      </c>
      <c r="B215" s="38" t="str">
        <f>IF(D215="","",Finish!N217)</f>
        <v/>
      </c>
      <c r="C215" s="38" t="str">
        <f>IF(D215="","",Finish!M217)</f>
        <v/>
      </c>
      <c r="D215" s="39">
        <f>IF(LEFT(Finish!O217,1)&lt;&gt;"F",Finish!H217,"")</f>
        <v>214</v>
      </c>
      <c r="E215" s="40" t="str">
        <f>IF(B215="","",IF(B215="unattached","",COUNTIF(B$2:B215,B215)))</f>
        <v/>
      </c>
      <c r="F215" s="41" t="str">
        <f>IF(E215=3,SUMIF(B$2:B215,B215,D$2:D215),"")</f>
        <v/>
      </c>
      <c r="G215" s="42" t="str">
        <f t="shared" si="28"/>
        <v/>
      </c>
      <c r="H215" s="42" t="str">
        <f t="shared" si="29"/>
        <v/>
      </c>
      <c r="I215" s="43" t="str">
        <f>IF($E215=2,Finish!H217,"")</f>
        <v/>
      </c>
      <c r="J215" s="42" t="str">
        <f t="shared" si="30"/>
        <v/>
      </c>
      <c r="K215" s="42" t="str">
        <f t="shared" si="31"/>
        <v/>
      </c>
      <c r="L215" s="43" t="str">
        <f>IF($E215=3,Finish!H217,"")</f>
        <v/>
      </c>
    </row>
    <row r="216" spans="1:12" s="42" customFormat="1" x14ac:dyDescent="0.25">
      <c r="A216" s="37" t="str">
        <f t="shared" si="27"/>
        <v>-</v>
      </c>
      <c r="B216" s="38" t="str">
        <f>IF(D216="","",Finish!N218)</f>
        <v/>
      </c>
      <c r="C216" s="38" t="str">
        <f>IF(D216="","",Finish!M218)</f>
        <v/>
      </c>
      <c r="D216" s="39">
        <f>IF(LEFT(Finish!O218,1)&lt;&gt;"F",Finish!H218,"")</f>
        <v>215</v>
      </c>
      <c r="E216" s="40" t="str">
        <f>IF(B216="","",IF(B216="unattached","",COUNTIF(B$2:B216,B216)))</f>
        <v/>
      </c>
      <c r="F216" s="41" t="str">
        <f>IF(E216=3,SUMIF(B$2:B216,B216,D$2:D216),"")</f>
        <v/>
      </c>
      <c r="G216" s="42" t="str">
        <f t="shared" si="28"/>
        <v/>
      </c>
      <c r="H216" s="42" t="str">
        <f t="shared" si="29"/>
        <v/>
      </c>
      <c r="I216" s="43" t="str">
        <f>IF($E216=2,Finish!H218,"")</f>
        <v/>
      </c>
      <c r="J216" s="42" t="str">
        <f t="shared" si="30"/>
        <v/>
      </c>
      <c r="K216" s="42" t="str">
        <f t="shared" si="31"/>
        <v/>
      </c>
      <c r="L216" s="43" t="str">
        <f>IF($E216=3,Finish!H218,"")</f>
        <v/>
      </c>
    </row>
    <row r="217" spans="1:12" s="42" customFormat="1" x14ac:dyDescent="0.25">
      <c r="A217" s="37" t="str">
        <f t="shared" si="27"/>
        <v>-</v>
      </c>
      <c r="B217" s="38" t="str">
        <f>IF(D217="","",Finish!N219)</f>
        <v/>
      </c>
      <c r="C217" s="38" t="str">
        <f>IF(D217="","",Finish!M219)</f>
        <v/>
      </c>
      <c r="D217" s="39">
        <f>IF(LEFT(Finish!O219,1)&lt;&gt;"F",Finish!H219,"")</f>
        <v>216</v>
      </c>
      <c r="E217" s="40" t="str">
        <f>IF(B217="","",IF(B217="unattached","",COUNTIF(B$2:B217,B217)))</f>
        <v/>
      </c>
      <c r="F217" s="41" t="str">
        <f>IF(E217=3,SUMIF(B$2:B217,B217,D$2:D217),"")</f>
        <v/>
      </c>
      <c r="G217" s="42" t="str">
        <f t="shared" si="28"/>
        <v/>
      </c>
      <c r="H217" s="42" t="str">
        <f t="shared" si="29"/>
        <v/>
      </c>
      <c r="I217" s="43" t="str">
        <f>IF($E217=2,Finish!H219,"")</f>
        <v/>
      </c>
      <c r="J217" s="42" t="str">
        <f t="shared" si="30"/>
        <v/>
      </c>
      <c r="K217" s="42" t="str">
        <f t="shared" si="31"/>
        <v/>
      </c>
      <c r="L217" s="43" t="str">
        <f>IF($E217=3,Finish!H219,"")</f>
        <v/>
      </c>
    </row>
    <row r="218" spans="1:12" s="42" customFormat="1" x14ac:dyDescent="0.25">
      <c r="A218" s="37" t="str">
        <f t="shared" si="27"/>
        <v>-</v>
      </c>
      <c r="B218" s="38" t="str">
        <f>IF(D218="","",Finish!N220)</f>
        <v/>
      </c>
      <c r="C218" s="38" t="str">
        <f>IF(D218="","",Finish!M220)</f>
        <v/>
      </c>
      <c r="D218" s="39">
        <f>IF(LEFT(Finish!O220,1)&lt;&gt;"F",Finish!H220,"")</f>
        <v>217</v>
      </c>
      <c r="E218" s="40" t="str">
        <f>IF(B218="","",IF(B218="unattached","",COUNTIF(B$2:B218,B218)))</f>
        <v/>
      </c>
      <c r="F218" s="41" t="str">
        <f>IF(E218=3,SUMIF(B$2:B218,B218,D$2:D218),"")</f>
        <v/>
      </c>
      <c r="G218" s="42" t="str">
        <f t="shared" si="28"/>
        <v/>
      </c>
      <c r="H218" s="42" t="str">
        <f t="shared" si="29"/>
        <v/>
      </c>
      <c r="I218" s="43" t="str">
        <f>IF($E218=2,Finish!H220,"")</f>
        <v/>
      </c>
      <c r="J218" s="42" t="str">
        <f t="shared" si="30"/>
        <v/>
      </c>
      <c r="K218" s="42" t="str">
        <f t="shared" si="31"/>
        <v/>
      </c>
      <c r="L218" s="43" t="str">
        <f>IF($E218=3,Finish!H220,"")</f>
        <v/>
      </c>
    </row>
    <row r="219" spans="1:12" s="42" customFormat="1" x14ac:dyDescent="0.25">
      <c r="A219" s="37" t="str">
        <f t="shared" si="27"/>
        <v>-</v>
      </c>
      <c r="B219" s="38" t="str">
        <f>IF(D219="","",Finish!N221)</f>
        <v/>
      </c>
      <c r="C219" s="38" t="str">
        <f>IF(D219="","",Finish!M221)</f>
        <v/>
      </c>
      <c r="D219" s="39">
        <f>IF(LEFT(Finish!O221,1)&lt;&gt;"F",Finish!H221,"")</f>
        <v>218</v>
      </c>
      <c r="E219" s="40" t="str">
        <f>IF(B219="","",IF(B219="unattached","",COUNTIF(B$2:B219,B219)))</f>
        <v/>
      </c>
      <c r="F219" s="41" t="str">
        <f>IF(E219=3,SUMIF(B$2:B219,B219,D$2:D219),"")</f>
        <v/>
      </c>
      <c r="G219" s="42" t="str">
        <f t="shared" si="28"/>
        <v/>
      </c>
      <c r="H219" s="42" t="str">
        <f t="shared" si="29"/>
        <v/>
      </c>
      <c r="I219" s="43" t="str">
        <f>IF($E219=2,Finish!H221,"")</f>
        <v/>
      </c>
      <c r="J219" s="42" t="str">
        <f t="shared" si="30"/>
        <v/>
      </c>
      <c r="K219" s="42" t="str">
        <f t="shared" si="31"/>
        <v/>
      </c>
      <c r="L219" s="43" t="str">
        <f>IF($E219=3,Finish!H221,"")</f>
        <v/>
      </c>
    </row>
    <row r="220" spans="1:12" s="42" customFormat="1" x14ac:dyDescent="0.25">
      <c r="A220" s="37" t="str">
        <f t="shared" si="27"/>
        <v>-</v>
      </c>
      <c r="B220" s="38" t="str">
        <f>IF(D220="","",Finish!N222)</f>
        <v/>
      </c>
      <c r="C220" s="38" t="str">
        <f>IF(D220="","",Finish!M222)</f>
        <v/>
      </c>
      <c r="D220" s="39">
        <f>IF(LEFT(Finish!O222,1)&lt;&gt;"F",Finish!H222,"")</f>
        <v>219</v>
      </c>
      <c r="E220" s="40" t="str">
        <f>IF(B220="","",IF(B220="unattached","",COUNTIF(B$2:B220,B220)))</f>
        <v/>
      </c>
      <c r="F220" s="41" t="str">
        <f>IF(E220=3,SUMIF(B$2:B220,B220,D$2:D220),"")</f>
        <v/>
      </c>
      <c r="G220" s="42" t="str">
        <f t="shared" si="28"/>
        <v/>
      </c>
      <c r="H220" s="42" t="str">
        <f t="shared" si="29"/>
        <v/>
      </c>
      <c r="I220" s="43" t="str">
        <f>IF($E220=2,Finish!H222,"")</f>
        <v/>
      </c>
      <c r="J220" s="42" t="str">
        <f t="shared" si="30"/>
        <v/>
      </c>
      <c r="K220" s="42" t="str">
        <f t="shared" si="31"/>
        <v/>
      </c>
      <c r="L220" s="43" t="str">
        <f>IF($E220=3,Finish!H222,"")</f>
        <v/>
      </c>
    </row>
    <row r="221" spans="1:12" s="42" customFormat="1" x14ac:dyDescent="0.25">
      <c r="A221" s="37" t="str">
        <f t="shared" si="27"/>
        <v>-</v>
      </c>
      <c r="B221" s="38" t="str">
        <f>IF(D221="","",Finish!N223)</f>
        <v/>
      </c>
      <c r="C221" s="38" t="str">
        <f>IF(D221="","",Finish!M223)</f>
        <v/>
      </c>
      <c r="D221" s="39">
        <f>IF(LEFT(Finish!O223,1)&lt;&gt;"F",Finish!H223,"")</f>
        <v>220</v>
      </c>
      <c r="E221" s="40" t="str">
        <f>IF(B221="","",IF(B221="unattached","",COUNTIF(B$2:B221,B221)))</f>
        <v/>
      </c>
      <c r="F221" s="41" t="str">
        <f>IF(E221=3,SUMIF(B$2:B221,B221,D$2:D221),"")</f>
        <v/>
      </c>
      <c r="G221" s="42" t="str">
        <f t="shared" si="28"/>
        <v/>
      </c>
      <c r="H221" s="42" t="str">
        <f t="shared" si="29"/>
        <v/>
      </c>
      <c r="I221" s="43" t="str">
        <f>IF($E221=2,Finish!H223,"")</f>
        <v/>
      </c>
      <c r="J221" s="42" t="str">
        <f t="shared" si="30"/>
        <v/>
      </c>
      <c r="K221" s="42" t="str">
        <f t="shared" si="31"/>
        <v/>
      </c>
      <c r="L221" s="43" t="str">
        <f>IF($E221=3,Finish!H223,"")</f>
        <v/>
      </c>
    </row>
    <row r="222" spans="1:12" s="42" customFormat="1" x14ac:dyDescent="0.25">
      <c r="A222" s="37" t="str">
        <f t="shared" si="27"/>
        <v>-</v>
      </c>
      <c r="B222" s="38" t="str">
        <f>IF(D222="","",Finish!N224)</f>
        <v/>
      </c>
      <c r="C222" s="38" t="str">
        <f>IF(D222="","",Finish!M224)</f>
        <v/>
      </c>
      <c r="D222" s="39">
        <f>IF(LEFT(Finish!O224,1)&lt;&gt;"F",Finish!H224,"")</f>
        <v>221</v>
      </c>
      <c r="E222" s="40" t="str">
        <f>IF(B222="","",IF(B222="unattached","",COUNTIF(B$2:B222,B222)))</f>
        <v/>
      </c>
      <c r="F222" s="41" t="str">
        <f>IF(E222=3,SUMIF(B$2:B222,B222,D$2:D222),"")</f>
        <v/>
      </c>
      <c r="G222" s="42" t="str">
        <f t="shared" si="28"/>
        <v/>
      </c>
      <c r="H222" s="42" t="str">
        <f t="shared" si="29"/>
        <v/>
      </c>
      <c r="I222" s="43" t="str">
        <f>IF($E222=2,Finish!H224,"")</f>
        <v/>
      </c>
      <c r="J222" s="42" t="str">
        <f t="shared" si="30"/>
        <v/>
      </c>
      <c r="K222" s="42" t="str">
        <f t="shared" si="31"/>
        <v/>
      </c>
      <c r="L222" s="43" t="str">
        <f>IF($E222=3,Finish!H224,"")</f>
        <v/>
      </c>
    </row>
    <row r="223" spans="1:12" s="42" customFormat="1" x14ac:dyDescent="0.25">
      <c r="A223" s="37" t="str">
        <f t="shared" si="27"/>
        <v>-</v>
      </c>
      <c r="B223" s="38" t="str">
        <f>IF(D223="","",Finish!N225)</f>
        <v/>
      </c>
      <c r="C223" s="38" t="str">
        <f>IF(D223="","",Finish!M225)</f>
        <v/>
      </c>
      <c r="D223" s="39">
        <f>IF(LEFT(Finish!O225,1)&lt;&gt;"F",Finish!H225,"")</f>
        <v>222</v>
      </c>
      <c r="E223" s="40" t="str">
        <f>IF(B223="","",IF(B223="unattached","",COUNTIF(B$2:B223,B223)))</f>
        <v/>
      </c>
      <c r="F223" s="41" t="str">
        <f>IF(E223=3,SUMIF(B$2:B223,B223,D$2:D223),"")</f>
        <v/>
      </c>
      <c r="G223" s="42" t="str">
        <f t="shared" si="28"/>
        <v/>
      </c>
      <c r="H223" s="42" t="str">
        <f t="shared" si="29"/>
        <v/>
      </c>
      <c r="I223" s="43" t="str">
        <f>IF($E223=2,Finish!H225,"")</f>
        <v/>
      </c>
      <c r="J223" s="42" t="str">
        <f t="shared" si="30"/>
        <v/>
      </c>
      <c r="K223" s="42" t="str">
        <f t="shared" si="31"/>
        <v/>
      </c>
      <c r="L223" s="43" t="str">
        <f>IF($E223=3,Finish!H225,"")</f>
        <v/>
      </c>
    </row>
    <row r="224" spans="1:12" s="42" customFormat="1" x14ac:dyDescent="0.25">
      <c r="A224" s="37" t="str">
        <f t="shared" si="27"/>
        <v>-</v>
      </c>
      <c r="B224" s="38" t="str">
        <f>IF(D224="","",Finish!N226)</f>
        <v/>
      </c>
      <c r="C224" s="38" t="str">
        <f>IF(D224="","",Finish!M226)</f>
        <v/>
      </c>
      <c r="D224" s="39">
        <f>IF(LEFT(Finish!O226,1)&lt;&gt;"F",Finish!H226,"")</f>
        <v>223</v>
      </c>
      <c r="E224" s="40" t="str">
        <f>IF(B224="","",IF(B224="unattached","",COUNTIF(B$2:B224,B224)))</f>
        <v/>
      </c>
      <c r="F224" s="41" t="str">
        <f>IF(E224=3,SUMIF(B$2:B224,B224,D$2:D224),"")</f>
        <v/>
      </c>
      <c r="G224" s="42" t="str">
        <f t="shared" si="28"/>
        <v/>
      </c>
      <c r="H224" s="42" t="str">
        <f t="shared" si="29"/>
        <v/>
      </c>
      <c r="I224" s="43" t="str">
        <f>IF($E224=2,Finish!H226,"")</f>
        <v/>
      </c>
      <c r="J224" s="42" t="str">
        <f t="shared" si="30"/>
        <v/>
      </c>
      <c r="K224" s="42" t="str">
        <f t="shared" si="31"/>
        <v/>
      </c>
      <c r="L224" s="43" t="str">
        <f>IF($E224=3,Finish!H226,"")</f>
        <v/>
      </c>
    </row>
    <row r="225" spans="1:12" s="42" customFormat="1" x14ac:dyDescent="0.25">
      <c r="A225" s="37" t="str">
        <f t="shared" si="27"/>
        <v>-</v>
      </c>
      <c r="B225" s="38" t="str">
        <f>IF(D225="","",Finish!N227)</f>
        <v/>
      </c>
      <c r="C225" s="38" t="str">
        <f>IF(D225="","",Finish!M227)</f>
        <v/>
      </c>
      <c r="D225" s="39">
        <f>IF(LEFT(Finish!O227,1)&lt;&gt;"F",Finish!H227,"")</f>
        <v>224</v>
      </c>
      <c r="E225" s="40" t="str">
        <f>IF(B225="","",IF(B225="unattached","",COUNTIF(B$2:B225,B225)))</f>
        <v/>
      </c>
      <c r="F225" s="41" t="str">
        <f>IF(E225=3,SUMIF(B$2:B225,B225,D$2:D225),"")</f>
        <v/>
      </c>
      <c r="G225" s="42" t="str">
        <f t="shared" si="28"/>
        <v/>
      </c>
      <c r="H225" s="42" t="str">
        <f t="shared" si="29"/>
        <v/>
      </c>
      <c r="I225" s="43" t="str">
        <f>IF($E225=2,Finish!H227,"")</f>
        <v/>
      </c>
      <c r="J225" s="42" t="str">
        <f t="shared" si="30"/>
        <v/>
      </c>
      <c r="K225" s="42" t="str">
        <f t="shared" si="31"/>
        <v/>
      </c>
      <c r="L225" s="43" t="str">
        <f>IF($E225=3,Finish!H227,"")</f>
        <v/>
      </c>
    </row>
    <row r="226" spans="1:12" s="42" customFormat="1" x14ac:dyDescent="0.25">
      <c r="A226" s="37" t="str">
        <f t="shared" si="27"/>
        <v>-</v>
      </c>
      <c r="B226" s="38" t="str">
        <f>IF(D226="","",Finish!N228)</f>
        <v/>
      </c>
      <c r="C226" s="38" t="str">
        <f>IF(D226="","",Finish!M228)</f>
        <v/>
      </c>
      <c r="D226" s="39">
        <f>IF(LEFT(Finish!O228,1)&lt;&gt;"F",Finish!H228,"")</f>
        <v>225</v>
      </c>
      <c r="E226" s="40" t="str">
        <f>IF(B226="","",IF(B226="unattached","",COUNTIF(B$2:B226,B226)))</f>
        <v/>
      </c>
      <c r="F226" s="41" t="str">
        <f>IF(E226=3,SUMIF(B$2:B226,B226,D$2:D226),"")</f>
        <v/>
      </c>
      <c r="G226" s="42" t="str">
        <f t="shared" si="28"/>
        <v/>
      </c>
      <c r="H226" s="42" t="str">
        <f t="shared" si="29"/>
        <v/>
      </c>
      <c r="I226" s="43" t="str">
        <f>IF($E226=2,Finish!H228,"")</f>
        <v/>
      </c>
      <c r="J226" s="42" t="str">
        <f t="shared" si="30"/>
        <v/>
      </c>
      <c r="K226" s="42" t="str">
        <f t="shared" si="31"/>
        <v/>
      </c>
      <c r="L226" s="43" t="str">
        <f>IF($E226=3,Finish!H228,"")</f>
        <v/>
      </c>
    </row>
    <row r="227" spans="1:12" s="42" customFormat="1" x14ac:dyDescent="0.25">
      <c r="A227" s="37" t="str">
        <f t="shared" si="27"/>
        <v>-</v>
      </c>
      <c r="B227" s="38" t="str">
        <f>IF(D227="","",Finish!N229)</f>
        <v/>
      </c>
      <c r="C227" s="38" t="str">
        <f>IF(D227="","",Finish!M229)</f>
        <v/>
      </c>
      <c r="D227" s="39">
        <f>IF(LEFT(Finish!O229,1)&lt;&gt;"F",Finish!H229,"")</f>
        <v>226</v>
      </c>
      <c r="E227" s="40" t="str">
        <f>IF(B227="","",IF(B227="unattached","",COUNTIF(B$2:B227,B227)))</f>
        <v/>
      </c>
      <c r="F227" s="41" t="str">
        <f>IF(E227=3,SUMIF(B$2:B227,B227,D$2:D227),"")</f>
        <v/>
      </c>
      <c r="G227" s="42" t="str">
        <f t="shared" si="28"/>
        <v/>
      </c>
      <c r="H227" s="42" t="str">
        <f t="shared" si="29"/>
        <v/>
      </c>
      <c r="I227" s="43" t="str">
        <f>IF($E227=2,Finish!H229,"")</f>
        <v/>
      </c>
      <c r="J227" s="42" t="str">
        <f t="shared" si="30"/>
        <v/>
      </c>
      <c r="K227" s="42" t="str">
        <f t="shared" si="31"/>
        <v/>
      </c>
      <c r="L227" s="43" t="str">
        <f>IF($E227=3,Finish!H229,"")</f>
        <v/>
      </c>
    </row>
    <row r="228" spans="1:12" s="42" customFormat="1" x14ac:dyDescent="0.25">
      <c r="A228" s="37" t="str">
        <f t="shared" si="27"/>
        <v>-</v>
      </c>
      <c r="B228" s="38" t="str">
        <f>IF(D228="","",Finish!N230)</f>
        <v/>
      </c>
      <c r="C228" s="38" t="str">
        <f>IF(D228="","",Finish!M230)</f>
        <v/>
      </c>
      <c r="D228" s="39">
        <f>IF(LEFT(Finish!O230,1)&lt;&gt;"F",Finish!H230,"")</f>
        <v>227</v>
      </c>
      <c r="E228" s="40" t="str">
        <f>IF(B228="","",IF(B228="unattached","",COUNTIF(B$2:B228,B228)))</f>
        <v/>
      </c>
      <c r="F228" s="41" t="str">
        <f>IF(E228=3,SUMIF(B$2:B228,B228,D$2:D228),"")</f>
        <v/>
      </c>
      <c r="G228" s="42" t="str">
        <f t="shared" si="28"/>
        <v/>
      </c>
      <c r="H228" s="42" t="str">
        <f t="shared" si="29"/>
        <v/>
      </c>
      <c r="I228" s="43" t="str">
        <f>IF($E228=2,Finish!H230,"")</f>
        <v/>
      </c>
      <c r="J228" s="42" t="str">
        <f t="shared" si="30"/>
        <v/>
      </c>
      <c r="K228" s="42" t="str">
        <f t="shared" si="31"/>
        <v/>
      </c>
      <c r="L228" s="43" t="str">
        <f>IF($E228=3,Finish!H230,"")</f>
        <v/>
      </c>
    </row>
    <row r="229" spans="1:12" s="42" customFormat="1" x14ac:dyDescent="0.25">
      <c r="A229" s="37" t="str">
        <f t="shared" si="27"/>
        <v>-</v>
      </c>
      <c r="B229" s="38" t="str">
        <f>IF(D229="","",Finish!N231)</f>
        <v/>
      </c>
      <c r="C229" s="38" t="str">
        <f>IF(D229="","",Finish!M231)</f>
        <v/>
      </c>
      <c r="D229" s="39">
        <f>IF(LEFT(Finish!O231,1)&lt;&gt;"F",Finish!H231,"")</f>
        <v>228</v>
      </c>
      <c r="E229" s="40" t="str">
        <f>IF(B229="","",IF(B229="unattached","",COUNTIF(B$2:B229,B229)))</f>
        <v/>
      </c>
      <c r="F229" s="41" t="str">
        <f>IF(E229=3,SUMIF(B$2:B229,B229,D$2:D229),"")</f>
        <v/>
      </c>
      <c r="G229" s="42" t="str">
        <f t="shared" si="28"/>
        <v/>
      </c>
      <c r="H229" s="42" t="str">
        <f t="shared" si="29"/>
        <v/>
      </c>
      <c r="I229" s="43" t="str">
        <f>IF($E229=2,Finish!H231,"")</f>
        <v/>
      </c>
      <c r="J229" s="42" t="str">
        <f t="shared" si="30"/>
        <v/>
      </c>
      <c r="K229" s="42" t="str">
        <f t="shared" si="31"/>
        <v/>
      </c>
      <c r="L229" s="43" t="str">
        <f>IF($E229=3,Finish!H231,"")</f>
        <v/>
      </c>
    </row>
    <row r="230" spans="1:12" s="42" customFormat="1" x14ac:dyDescent="0.25">
      <c r="A230" s="37" t="str">
        <f t="shared" si="27"/>
        <v>-</v>
      </c>
      <c r="B230" s="38" t="str">
        <f>IF(D230="","",Finish!N232)</f>
        <v/>
      </c>
      <c r="C230" s="38" t="str">
        <f>IF(D230="","",Finish!M232)</f>
        <v/>
      </c>
      <c r="D230" s="39">
        <f>IF(LEFT(Finish!O232,1)&lt;&gt;"F",Finish!H232,"")</f>
        <v>229</v>
      </c>
      <c r="E230" s="40" t="str">
        <f>IF(B230="","",IF(B230="unattached","",COUNTIF(B$2:B230,B230)))</f>
        <v/>
      </c>
      <c r="F230" s="41" t="str">
        <f>IF(E230=3,SUMIF(B$2:B230,B230,D$2:D230),"")</f>
        <v/>
      </c>
      <c r="G230" s="42" t="str">
        <f t="shared" si="28"/>
        <v/>
      </c>
      <c r="H230" s="42" t="str">
        <f t="shared" si="29"/>
        <v/>
      </c>
      <c r="I230" s="43" t="str">
        <f>IF($E230=2,Finish!H232,"")</f>
        <v/>
      </c>
      <c r="J230" s="42" t="str">
        <f t="shared" si="30"/>
        <v/>
      </c>
      <c r="K230" s="42" t="str">
        <f t="shared" si="31"/>
        <v/>
      </c>
      <c r="L230" s="43" t="str">
        <f>IF($E230=3,Finish!H232,"")</f>
        <v/>
      </c>
    </row>
    <row r="231" spans="1:12" s="42" customFormat="1" x14ac:dyDescent="0.25">
      <c r="A231" s="37" t="str">
        <f t="shared" si="27"/>
        <v>-</v>
      </c>
      <c r="B231" s="38" t="str">
        <f>IF(D231="","",Finish!N233)</f>
        <v/>
      </c>
      <c r="C231" s="38" t="str">
        <f>IF(D231="","",Finish!M233)</f>
        <v/>
      </c>
      <c r="D231" s="39">
        <f>IF(LEFT(Finish!O233,1)&lt;&gt;"F",Finish!H233,"")</f>
        <v>230</v>
      </c>
      <c r="E231" s="40" t="str">
        <f>IF(B231="","",IF(B231="unattached","",COUNTIF(B$2:B231,B231)))</f>
        <v/>
      </c>
      <c r="F231" s="41" t="str">
        <f>IF(E231=3,SUMIF(B$2:B231,B231,D$2:D231),"")</f>
        <v/>
      </c>
      <c r="G231" s="42" t="str">
        <f t="shared" si="28"/>
        <v/>
      </c>
      <c r="H231" s="42" t="str">
        <f t="shared" si="29"/>
        <v/>
      </c>
      <c r="I231" s="43" t="str">
        <f>IF($E231=2,Finish!H233,"")</f>
        <v/>
      </c>
      <c r="J231" s="42" t="str">
        <f t="shared" si="30"/>
        <v/>
      </c>
      <c r="K231" s="42" t="str">
        <f t="shared" si="31"/>
        <v/>
      </c>
      <c r="L231" s="43" t="str">
        <f>IF($E231=3,Finish!H233,"")</f>
        <v/>
      </c>
    </row>
    <row r="232" spans="1:12" s="42" customFormat="1" x14ac:dyDescent="0.25">
      <c r="A232" s="37" t="str">
        <f t="shared" si="27"/>
        <v>-</v>
      </c>
      <c r="B232" s="38" t="str">
        <f>IF(D232="","",Finish!N234)</f>
        <v/>
      </c>
      <c r="C232" s="38" t="str">
        <f>IF(D232="","",Finish!M234)</f>
        <v/>
      </c>
      <c r="D232" s="39">
        <f>IF(LEFT(Finish!O234,1)&lt;&gt;"F",Finish!H234,"")</f>
        <v>231</v>
      </c>
      <c r="E232" s="40" t="str">
        <f>IF(B232="","",IF(B232="unattached","",COUNTIF(B$2:B232,B232)))</f>
        <v/>
      </c>
      <c r="F232" s="41" t="str">
        <f>IF(E232=3,SUMIF(B$2:B232,B232,D$2:D232),"")</f>
        <v/>
      </c>
      <c r="G232" s="42" t="str">
        <f t="shared" si="28"/>
        <v/>
      </c>
      <c r="H232" s="42" t="str">
        <f t="shared" si="29"/>
        <v/>
      </c>
      <c r="I232" s="43" t="str">
        <f>IF($E232=2,Finish!H234,"")</f>
        <v/>
      </c>
      <c r="J232" s="42" t="str">
        <f t="shared" si="30"/>
        <v/>
      </c>
      <c r="K232" s="42" t="str">
        <f t="shared" si="31"/>
        <v/>
      </c>
      <c r="L232" s="43" t="str">
        <f>IF($E232=3,Finish!H234,"")</f>
        <v/>
      </c>
    </row>
    <row r="233" spans="1:12" s="42" customFormat="1" x14ac:dyDescent="0.25">
      <c r="A233" s="37" t="str">
        <f t="shared" si="27"/>
        <v>-</v>
      </c>
      <c r="B233" s="38" t="str">
        <f>IF(D233="","",Finish!N235)</f>
        <v/>
      </c>
      <c r="C233" s="38" t="str">
        <f>IF(D233="","",Finish!M235)</f>
        <v/>
      </c>
      <c r="D233" s="39">
        <f>IF(LEFT(Finish!O235,1)&lt;&gt;"F",Finish!H235,"")</f>
        <v>232</v>
      </c>
      <c r="E233" s="40" t="str">
        <f>IF(B233="","",IF(B233="unattached","",COUNTIF(B$2:B233,B233)))</f>
        <v/>
      </c>
      <c r="F233" s="41" t="str">
        <f>IF(E233=3,SUMIF(B$2:B233,B233,D$2:D233),"")</f>
        <v/>
      </c>
      <c r="G233" s="42" t="str">
        <f t="shared" si="28"/>
        <v/>
      </c>
      <c r="H233" s="42" t="str">
        <f t="shared" si="29"/>
        <v/>
      </c>
      <c r="I233" s="43" t="str">
        <f>IF($E233=2,Finish!H235,"")</f>
        <v/>
      </c>
      <c r="J233" s="42" t="str">
        <f t="shared" si="30"/>
        <v/>
      </c>
      <c r="K233" s="42" t="str">
        <f t="shared" si="31"/>
        <v/>
      </c>
      <c r="L233" s="43" t="str">
        <f>IF($E233=3,Finish!H235,"")</f>
        <v/>
      </c>
    </row>
    <row r="234" spans="1:12" s="42" customFormat="1" x14ac:dyDescent="0.25">
      <c r="A234" s="37" t="str">
        <f t="shared" si="27"/>
        <v>-</v>
      </c>
      <c r="B234" s="38" t="str">
        <f>IF(D234="","",Finish!N236)</f>
        <v/>
      </c>
      <c r="C234" s="38" t="str">
        <f>IF(D234="","",Finish!M236)</f>
        <v/>
      </c>
      <c r="D234" s="39">
        <f>IF(LEFT(Finish!O236,1)&lt;&gt;"F",Finish!H236,"")</f>
        <v>233</v>
      </c>
      <c r="E234" s="40" t="str">
        <f>IF(B234="","",IF(B234="unattached","",COUNTIF(B$2:B234,B234)))</f>
        <v/>
      </c>
      <c r="F234" s="41" t="str">
        <f>IF(E234=3,SUMIF(B$2:B234,B234,D$2:D234),"")</f>
        <v/>
      </c>
      <c r="G234" s="42" t="str">
        <f t="shared" si="28"/>
        <v/>
      </c>
      <c r="H234" s="42" t="str">
        <f t="shared" si="29"/>
        <v/>
      </c>
      <c r="I234" s="43" t="str">
        <f>IF($E234=2,Finish!H236,"")</f>
        <v/>
      </c>
      <c r="J234" s="42" t="str">
        <f t="shared" si="30"/>
        <v/>
      </c>
      <c r="K234" s="42" t="str">
        <f t="shared" si="31"/>
        <v/>
      </c>
      <c r="L234" s="43" t="str">
        <f>IF($E234=3,Finish!H236,"")</f>
        <v/>
      </c>
    </row>
    <row r="235" spans="1:12" s="42" customFormat="1" x14ac:dyDescent="0.25">
      <c r="A235" s="37" t="str">
        <f t="shared" si="27"/>
        <v>-</v>
      </c>
      <c r="B235" s="38" t="str">
        <f>IF(D235="","",Finish!N237)</f>
        <v/>
      </c>
      <c r="C235" s="38" t="str">
        <f>IF(D235="","",Finish!M237)</f>
        <v/>
      </c>
      <c r="D235" s="39">
        <f>IF(LEFT(Finish!O237,1)&lt;&gt;"F",Finish!H237,"")</f>
        <v>234</v>
      </c>
      <c r="E235" s="40" t="str">
        <f>IF(B235="","",IF(B235="unattached","",COUNTIF(B$2:B235,B235)))</f>
        <v/>
      </c>
      <c r="F235" s="41" t="str">
        <f>IF(E235=3,SUMIF(B$2:B235,B235,D$2:D235),"")</f>
        <v/>
      </c>
      <c r="G235" s="42" t="str">
        <f t="shared" si="28"/>
        <v/>
      </c>
      <c r="H235" s="42" t="str">
        <f t="shared" si="29"/>
        <v/>
      </c>
      <c r="I235" s="43" t="str">
        <f>IF($E235=2,Finish!H237,"")</f>
        <v/>
      </c>
      <c r="J235" s="42" t="str">
        <f t="shared" si="30"/>
        <v/>
      </c>
      <c r="K235" s="42" t="str">
        <f t="shared" si="31"/>
        <v/>
      </c>
      <c r="L235" s="43" t="str">
        <f>IF($E235=3,Finish!H237,"")</f>
        <v/>
      </c>
    </row>
    <row r="236" spans="1:12" s="42" customFormat="1" x14ac:dyDescent="0.25">
      <c r="A236" s="37" t="str">
        <f t="shared" si="27"/>
        <v>-</v>
      </c>
      <c r="B236" s="38" t="str">
        <f>IF(D236="","",Finish!N238)</f>
        <v/>
      </c>
      <c r="C236" s="38" t="str">
        <f>IF(D236="","",Finish!M238)</f>
        <v/>
      </c>
      <c r="D236" s="39">
        <f>IF(LEFT(Finish!O238,1)&lt;&gt;"F",Finish!H238,"")</f>
        <v>235</v>
      </c>
      <c r="E236" s="40" t="str">
        <f>IF(B236="","",IF(B236="unattached","",COUNTIF(B$2:B236,B236)))</f>
        <v/>
      </c>
      <c r="F236" s="41" t="str">
        <f>IF(E236=3,SUMIF(B$2:B236,B236,D$2:D236),"")</f>
        <v/>
      </c>
      <c r="G236" s="42" t="str">
        <f t="shared" si="28"/>
        <v/>
      </c>
      <c r="H236" s="42" t="str">
        <f t="shared" si="29"/>
        <v/>
      </c>
      <c r="I236" s="43" t="str">
        <f>IF($E236=2,Finish!H238,"")</f>
        <v/>
      </c>
      <c r="J236" s="42" t="str">
        <f t="shared" si="30"/>
        <v/>
      </c>
      <c r="K236" s="42" t="str">
        <f t="shared" si="31"/>
        <v/>
      </c>
      <c r="L236" s="43" t="str">
        <f>IF($E236=3,Finish!H238,"")</f>
        <v/>
      </c>
    </row>
    <row r="237" spans="1:12" s="42" customFormat="1" x14ac:dyDescent="0.25">
      <c r="A237" s="37" t="str">
        <f t="shared" si="27"/>
        <v>-</v>
      </c>
      <c r="B237" s="38" t="str">
        <f>IF(D237="","",Finish!N239)</f>
        <v/>
      </c>
      <c r="C237" s="38" t="str">
        <f>IF(D237="","",Finish!M239)</f>
        <v/>
      </c>
      <c r="D237" s="39">
        <f>IF(LEFT(Finish!O239,1)&lt;&gt;"F",Finish!H239,"")</f>
        <v>236</v>
      </c>
      <c r="E237" s="40" t="str">
        <f>IF(B237="","",IF(B237="unattached","",COUNTIF(B$2:B237,B237)))</f>
        <v/>
      </c>
      <c r="F237" s="41" t="str">
        <f>IF(E237=3,SUMIF(B$2:B237,B237,D$2:D237),"")</f>
        <v/>
      </c>
      <c r="G237" s="42" t="str">
        <f t="shared" si="28"/>
        <v/>
      </c>
      <c r="H237" s="42" t="str">
        <f t="shared" si="29"/>
        <v/>
      </c>
      <c r="I237" s="43" t="str">
        <f>IF($E237=2,Finish!H239,"")</f>
        <v/>
      </c>
      <c r="J237" s="42" t="str">
        <f t="shared" si="30"/>
        <v/>
      </c>
      <c r="K237" s="42" t="str">
        <f t="shared" si="31"/>
        <v/>
      </c>
      <c r="L237" s="43" t="str">
        <f>IF($E237=3,Finish!H239,"")</f>
        <v/>
      </c>
    </row>
    <row r="238" spans="1:12" s="42" customFormat="1" x14ac:dyDescent="0.25">
      <c r="A238" s="37" t="str">
        <f t="shared" si="27"/>
        <v>-</v>
      </c>
      <c r="B238" s="38" t="str">
        <f>IF(D238="","",Finish!N240)</f>
        <v/>
      </c>
      <c r="C238" s="38" t="str">
        <f>IF(D238="","",Finish!M240)</f>
        <v/>
      </c>
      <c r="D238" s="39">
        <f>IF(LEFT(Finish!O240,1)&lt;&gt;"F",Finish!H240,"")</f>
        <v>237</v>
      </c>
      <c r="E238" s="40" t="str">
        <f>IF(B238="","",IF(B238="unattached","",COUNTIF(B$2:B238,B238)))</f>
        <v/>
      </c>
      <c r="F238" s="41" t="str">
        <f>IF(E238=3,SUMIF(B$2:B238,B238,D$2:D238),"")</f>
        <v/>
      </c>
      <c r="G238" s="42" t="str">
        <f t="shared" si="28"/>
        <v/>
      </c>
      <c r="H238" s="42" t="str">
        <f t="shared" si="29"/>
        <v/>
      </c>
      <c r="I238" s="43" t="str">
        <f>IF($E238=2,Finish!H240,"")</f>
        <v/>
      </c>
      <c r="J238" s="42" t="str">
        <f t="shared" si="30"/>
        <v/>
      </c>
      <c r="K238" s="42" t="str">
        <f t="shared" si="31"/>
        <v/>
      </c>
      <c r="L238" s="43" t="str">
        <f>IF($E238=3,Finish!H240,"")</f>
        <v/>
      </c>
    </row>
    <row r="239" spans="1:12" s="42" customFormat="1" x14ac:dyDescent="0.25">
      <c r="A239" s="37" t="str">
        <f t="shared" si="27"/>
        <v>-</v>
      </c>
      <c r="B239" s="38" t="str">
        <f>IF(D239="","",Finish!N241)</f>
        <v/>
      </c>
      <c r="C239" s="38" t="str">
        <f>IF(D239="","",Finish!M241)</f>
        <v/>
      </c>
      <c r="D239" s="39">
        <f>IF(LEFT(Finish!O241,1)&lt;&gt;"F",Finish!H241,"")</f>
        <v>238</v>
      </c>
      <c r="E239" s="40" t="str">
        <f>IF(B239="","",IF(B239="unattached","",COUNTIF(B$2:B239,B239)))</f>
        <v/>
      </c>
      <c r="F239" s="41" t="str">
        <f>IF(E239=3,SUMIF(B$2:B239,B239,D$2:D239),"")</f>
        <v/>
      </c>
      <c r="G239" s="42" t="str">
        <f t="shared" si="28"/>
        <v/>
      </c>
      <c r="H239" s="42" t="str">
        <f t="shared" si="29"/>
        <v/>
      </c>
      <c r="I239" s="43" t="str">
        <f>IF($E239=2,Finish!H241,"")</f>
        <v/>
      </c>
      <c r="J239" s="42" t="str">
        <f t="shared" si="30"/>
        <v/>
      </c>
      <c r="K239" s="42" t="str">
        <f t="shared" si="31"/>
        <v/>
      </c>
      <c r="L239" s="43" t="str">
        <f>IF($E239=3,Finish!H241,"")</f>
        <v/>
      </c>
    </row>
    <row r="240" spans="1:12" s="42" customFormat="1" x14ac:dyDescent="0.25">
      <c r="A240" s="37" t="str">
        <f t="shared" si="27"/>
        <v>-</v>
      </c>
      <c r="B240" s="38" t="str">
        <f>IF(D240="","",Finish!N242)</f>
        <v/>
      </c>
      <c r="C240" s="38" t="str">
        <f>IF(D240="","",Finish!M242)</f>
        <v/>
      </c>
      <c r="D240" s="39">
        <f>IF(LEFT(Finish!O242,1)&lt;&gt;"F",Finish!H242,"")</f>
        <v>239</v>
      </c>
      <c r="E240" s="40" t="str">
        <f>IF(B240="","",IF(B240="unattached","",COUNTIF(B$2:B240,B240)))</f>
        <v/>
      </c>
      <c r="F240" s="41" t="str">
        <f>IF(E240=3,SUMIF(B$2:B240,B240,D$2:D240),"")</f>
        <v/>
      </c>
      <c r="G240" s="42" t="str">
        <f t="shared" si="28"/>
        <v/>
      </c>
      <c r="H240" s="42" t="str">
        <f t="shared" si="29"/>
        <v/>
      </c>
      <c r="I240" s="43" t="str">
        <f>IF($E240=2,Finish!H242,"")</f>
        <v/>
      </c>
      <c r="J240" s="42" t="str">
        <f t="shared" si="30"/>
        <v/>
      </c>
      <c r="K240" s="42" t="str">
        <f t="shared" si="31"/>
        <v/>
      </c>
      <c r="L240" s="43" t="str">
        <f>IF($E240=3,Finish!H242,"")</f>
        <v/>
      </c>
    </row>
    <row r="241" spans="1:12" s="42" customFormat="1" x14ac:dyDescent="0.25">
      <c r="A241" s="37" t="str">
        <f t="shared" si="27"/>
        <v>-</v>
      </c>
      <c r="B241" s="38" t="str">
        <f>IF(D241="","",Finish!N243)</f>
        <v/>
      </c>
      <c r="C241" s="38" t="str">
        <f>IF(D241="","",Finish!M243)</f>
        <v/>
      </c>
      <c r="D241" s="39">
        <f>IF(LEFT(Finish!O243,1)&lt;&gt;"F",Finish!H243,"")</f>
        <v>240</v>
      </c>
      <c r="E241" s="40" t="str">
        <f>IF(B241="","",IF(B241="unattached","",COUNTIF(B$2:B241,B241)))</f>
        <v/>
      </c>
      <c r="F241" s="41" t="str">
        <f>IF(E241=3,SUMIF(B$2:B241,B241,D$2:D241),"")</f>
        <v/>
      </c>
      <c r="G241" s="42" t="str">
        <f t="shared" si="28"/>
        <v/>
      </c>
      <c r="H241" s="42" t="str">
        <f t="shared" si="29"/>
        <v/>
      </c>
      <c r="I241" s="43" t="str">
        <f>IF($E241=2,Finish!H243,"")</f>
        <v/>
      </c>
      <c r="J241" s="42" t="str">
        <f t="shared" si="30"/>
        <v/>
      </c>
      <c r="K241" s="42" t="str">
        <f t="shared" si="31"/>
        <v/>
      </c>
      <c r="L241" s="43" t="str">
        <f>IF($E241=3,Finish!H243,"")</f>
        <v/>
      </c>
    </row>
    <row r="242" spans="1:12" s="42" customFormat="1" x14ac:dyDescent="0.25">
      <c r="A242" s="37" t="str">
        <f t="shared" si="27"/>
        <v>-</v>
      </c>
      <c r="B242" s="38" t="str">
        <f>IF(D242="","",Finish!N244)</f>
        <v/>
      </c>
      <c r="C242" s="38" t="str">
        <f>IF(D242="","",Finish!M244)</f>
        <v/>
      </c>
      <c r="D242" s="39">
        <f>IF(LEFT(Finish!O244,1)&lt;&gt;"F",Finish!H244,"")</f>
        <v>241</v>
      </c>
      <c r="E242" s="40" t="str">
        <f>IF(B242="","",IF(B242="unattached","",COUNTIF(B$2:B242,B242)))</f>
        <v/>
      </c>
      <c r="F242" s="41" t="str">
        <f>IF(E242=3,SUMIF(B$2:B242,B242,D$2:D242),"")</f>
        <v/>
      </c>
      <c r="G242" s="42" t="str">
        <f t="shared" si="28"/>
        <v/>
      </c>
      <c r="H242" s="42" t="str">
        <f t="shared" si="29"/>
        <v/>
      </c>
      <c r="I242" s="43" t="str">
        <f>IF($E242=2,Finish!H244,"")</f>
        <v/>
      </c>
      <c r="J242" s="42" t="str">
        <f t="shared" si="30"/>
        <v/>
      </c>
      <c r="K242" s="42" t="str">
        <f t="shared" si="31"/>
        <v/>
      </c>
      <c r="L242" s="43" t="str">
        <f>IF($E242=3,Finish!H244,"")</f>
        <v/>
      </c>
    </row>
    <row r="243" spans="1:12" s="42" customFormat="1" x14ac:dyDescent="0.25">
      <c r="A243" s="37" t="str">
        <f t="shared" si="27"/>
        <v>-</v>
      </c>
      <c r="B243" s="38" t="str">
        <f>IF(D243="","",Finish!N245)</f>
        <v/>
      </c>
      <c r="C243" s="38" t="str">
        <f>IF(D243="","",Finish!M245)</f>
        <v/>
      </c>
      <c r="D243" s="39">
        <f>IF(LEFT(Finish!O245,1)&lt;&gt;"F",Finish!H245,"")</f>
        <v>242</v>
      </c>
      <c r="E243" s="40" t="str">
        <f>IF(B243="","",IF(B243="unattached","",COUNTIF(B$2:B243,B243)))</f>
        <v/>
      </c>
      <c r="F243" s="41" t="str">
        <f>IF(E243=3,SUMIF(B$2:B243,B243,D$2:D243),"")</f>
        <v/>
      </c>
      <c r="G243" s="42" t="str">
        <f t="shared" si="28"/>
        <v/>
      </c>
      <c r="H243" s="42" t="str">
        <f t="shared" si="29"/>
        <v/>
      </c>
      <c r="I243" s="43" t="str">
        <f>IF($E243=2,Finish!H245,"")</f>
        <v/>
      </c>
      <c r="J243" s="42" t="str">
        <f t="shared" si="30"/>
        <v/>
      </c>
      <c r="K243" s="42" t="str">
        <f t="shared" si="31"/>
        <v/>
      </c>
      <c r="L243" s="43" t="str">
        <f>IF($E243=3,Finish!H245,"")</f>
        <v/>
      </c>
    </row>
    <row r="244" spans="1:12" s="42" customFormat="1" x14ac:dyDescent="0.25">
      <c r="A244" s="37" t="str">
        <f t="shared" si="27"/>
        <v>-</v>
      </c>
      <c r="B244" s="38" t="str">
        <f>IF(D244="","",Finish!N246)</f>
        <v/>
      </c>
      <c r="C244" s="38" t="str">
        <f>IF(D244="","",Finish!M246)</f>
        <v/>
      </c>
      <c r="D244" s="39">
        <f>IF(LEFT(Finish!O246,1)&lt;&gt;"F",Finish!H246,"")</f>
        <v>243</v>
      </c>
      <c r="E244" s="40" t="str">
        <f>IF(B244="","",IF(B244="unattached","",COUNTIF(B$2:B244,B244)))</f>
        <v/>
      </c>
      <c r="F244" s="41" t="str">
        <f>IF(E244=3,SUMIF(B$2:B244,B244,D$2:D244),"")</f>
        <v/>
      </c>
      <c r="G244" s="42" t="str">
        <f t="shared" si="28"/>
        <v/>
      </c>
      <c r="H244" s="42" t="str">
        <f t="shared" si="29"/>
        <v/>
      </c>
      <c r="I244" s="43" t="str">
        <f>IF($E244=2,Finish!H246,"")</f>
        <v/>
      </c>
      <c r="J244" s="42" t="str">
        <f t="shared" si="30"/>
        <v/>
      </c>
      <c r="K244" s="42" t="str">
        <f t="shared" si="31"/>
        <v/>
      </c>
      <c r="L244" s="43" t="str">
        <f>IF($E244=3,Finish!H246,"")</f>
        <v/>
      </c>
    </row>
    <row r="245" spans="1:12" s="42" customFormat="1" x14ac:dyDescent="0.25">
      <c r="A245" s="37" t="str">
        <f t="shared" si="27"/>
        <v>-</v>
      </c>
      <c r="B245" s="38" t="str">
        <f>IF(D245="","",Finish!N247)</f>
        <v/>
      </c>
      <c r="C245" s="38" t="str">
        <f>IF(D245="","",Finish!M247)</f>
        <v/>
      </c>
      <c r="D245" s="39">
        <f>IF(LEFT(Finish!O247,1)&lt;&gt;"F",Finish!H247,"")</f>
        <v>244</v>
      </c>
      <c r="E245" s="40" t="str">
        <f>IF(B245="","",IF(B245="unattached","",COUNTIF(B$2:B245,B245)))</f>
        <v/>
      </c>
      <c r="F245" s="41" t="str">
        <f>IF(E245=3,SUMIF(B$2:B245,B245,D$2:D245),"")</f>
        <v/>
      </c>
      <c r="G245" s="42" t="str">
        <f t="shared" si="28"/>
        <v/>
      </c>
      <c r="H245" s="42" t="str">
        <f t="shared" si="29"/>
        <v/>
      </c>
      <c r="I245" s="43" t="str">
        <f>IF($E245=2,Finish!H247,"")</f>
        <v/>
      </c>
      <c r="J245" s="42" t="str">
        <f t="shared" si="30"/>
        <v/>
      </c>
      <c r="K245" s="42" t="str">
        <f t="shared" si="31"/>
        <v/>
      </c>
      <c r="L245" s="43" t="str">
        <f>IF($E245=3,Finish!H247,"")</f>
        <v/>
      </c>
    </row>
    <row r="246" spans="1:12" s="42" customFormat="1" x14ac:dyDescent="0.25">
      <c r="A246" s="37" t="str">
        <f t="shared" si="27"/>
        <v>-</v>
      </c>
      <c r="B246" s="38" t="str">
        <f>IF(D246="","",Finish!N248)</f>
        <v/>
      </c>
      <c r="C246" s="38" t="str">
        <f>IF(D246="","",Finish!M248)</f>
        <v/>
      </c>
      <c r="D246" s="39">
        <f>IF(LEFT(Finish!O248,1)&lt;&gt;"F",Finish!H248,"")</f>
        <v>245</v>
      </c>
      <c r="E246" s="40" t="str">
        <f>IF(B246="","",IF(B246="unattached","",COUNTIF(B$2:B246,B246)))</f>
        <v/>
      </c>
      <c r="F246" s="41" t="str">
        <f>IF(E246=3,SUMIF(B$2:B246,B246,D$2:D246),"")</f>
        <v/>
      </c>
      <c r="G246" s="42" t="str">
        <f t="shared" si="28"/>
        <v/>
      </c>
      <c r="H246" s="42" t="str">
        <f t="shared" si="29"/>
        <v/>
      </c>
      <c r="I246" s="43" t="str">
        <f>IF($E246=2,Finish!H248,"")</f>
        <v/>
      </c>
      <c r="J246" s="42" t="str">
        <f t="shared" si="30"/>
        <v/>
      </c>
      <c r="K246" s="42" t="str">
        <f t="shared" si="31"/>
        <v/>
      </c>
      <c r="L246" s="43" t="str">
        <f>IF($E246=3,Finish!H248,"")</f>
        <v/>
      </c>
    </row>
    <row r="247" spans="1:12" s="42" customFormat="1" x14ac:dyDescent="0.25">
      <c r="A247" s="37" t="str">
        <f t="shared" si="27"/>
        <v>-</v>
      </c>
      <c r="B247" s="38" t="str">
        <f>IF(D247="","",Finish!N249)</f>
        <v/>
      </c>
      <c r="C247" s="38" t="str">
        <f>IF(D247="","",Finish!M249)</f>
        <v/>
      </c>
      <c r="D247" s="39">
        <f>IF(LEFT(Finish!O249,1)&lt;&gt;"F",Finish!H249,"")</f>
        <v>246</v>
      </c>
      <c r="E247" s="40" t="str">
        <f>IF(B247="","",IF(B247="unattached","",COUNTIF(B$2:B247,B247)))</f>
        <v/>
      </c>
      <c r="F247" s="41" t="str">
        <f>IF(E247=3,SUMIF(B$2:B247,B247,D$2:D247),"")</f>
        <v/>
      </c>
      <c r="G247" s="42" t="str">
        <f t="shared" si="28"/>
        <v/>
      </c>
      <c r="H247" s="42" t="str">
        <f t="shared" si="29"/>
        <v/>
      </c>
      <c r="I247" s="43" t="str">
        <f>IF($E247=2,Finish!H249,"")</f>
        <v/>
      </c>
      <c r="J247" s="42" t="str">
        <f t="shared" si="30"/>
        <v/>
      </c>
      <c r="K247" s="42" t="str">
        <f t="shared" si="31"/>
        <v/>
      </c>
      <c r="L247" s="43" t="str">
        <f>IF($E247=3,Finish!H249,"")</f>
        <v/>
      </c>
    </row>
    <row r="248" spans="1:12" s="42" customFormat="1" x14ac:dyDescent="0.25">
      <c r="A248" s="37" t="str">
        <f t="shared" si="27"/>
        <v>-</v>
      </c>
      <c r="B248" s="38" t="str">
        <f>IF(D248="","",Finish!N250)</f>
        <v/>
      </c>
      <c r="C248" s="38" t="str">
        <f>IF(D248="","",Finish!M250)</f>
        <v/>
      </c>
      <c r="D248" s="39">
        <f>IF(LEFT(Finish!O250,1)&lt;&gt;"F",Finish!H250,"")</f>
        <v>247</v>
      </c>
      <c r="E248" s="40" t="str">
        <f>IF(B248="","",IF(B248="unattached","",COUNTIF(B$2:B248,B248)))</f>
        <v/>
      </c>
      <c r="F248" s="41" t="str">
        <f>IF(E248=3,SUMIF(B$2:B248,B248,D$2:D248),"")</f>
        <v/>
      </c>
      <c r="G248" s="42" t="str">
        <f t="shared" si="28"/>
        <v/>
      </c>
      <c r="H248" s="42" t="str">
        <f t="shared" si="29"/>
        <v/>
      </c>
      <c r="I248" s="43" t="str">
        <f>IF($E248=2,Finish!H250,"")</f>
        <v/>
      </c>
      <c r="J248" s="42" t="str">
        <f t="shared" si="30"/>
        <v/>
      </c>
      <c r="K248" s="42" t="str">
        <f t="shared" si="31"/>
        <v/>
      </c>
      <c r="L248" s="43" t="str">
        <f>IF($E248=3,Finish!H250,"")</f>
        <v/>
      </c>
    </row>
    <row r="249" spans="1:12" s="42" customFormat="1" x14ac:dyDescent="0.25">
      <c r="A249" s="37" t="str">
        <f t="shared" si="27"/>
        <v>-</v>
      </c>
      <c r="B249" s="38" t="str">
        <f>IF(D249="","",Finish!N251)</f>
        <v/>
      </c>
      <c r="C249" s="38" t="str">
        <f>IF(D249="","",Finish!M251)</f>
        <v/>
      </c>
      <c r="D249" s="39">
        <f>IF(LEFT(Finish!O251,1)&lt;&gt;"F",Finish!H251,"")</f>
        <v>248</v>
      </c>
      <c r="E249" s="40" t="str">
        <f>IF(B249="","",IF(B249="unattached","",COUNTIF(B$2:B249,B249)))</f>
        <v/>
      </c>
      <c r="F249" s="41" t="str">
        <f>IF(E249=3,SUMIF(B$2:B249,B249,D$2:D249),"")</f>
        <v/>
      </c>
      <c r="G249" s="42" t="str">
        <f t="shared" si="28"/>
        <v/>
      </c>
      <c r="H249" s="42" t="str">
        <f t="shared" si="29"/>
        <v/>
      </c>
      <c r="I249" s="43" t="str">
        <f>IF($E249=2,Finish!H251,"")</f>
        <v/>
      </c>
      <c r="J249" s="42" t="str">
        <f t="shared" si="30"/>
        <v/>
      </c>
      <c r="K249" s="42" t="str">
        <f t="shared" si="31"/>
        <v/>
      </c>
      <c r="L249" s="43" t="str">
        <f>IF($E249=3,Finish!H251,"")</f>
        <v/>
      </c>
    </row>
    <row r="250" spans="1:12" s="42" customFormat="1" x14ac:dyDescent="0.25">
      <c r="A250" s="37" t="str">
        <f t="shared" si="27"/>
        <v>-</v>
      </c>
      <c r="B250" s="38" t="str">
        <f>IF(D250="","",Finish!N252)</f>
        <v/>
      </c>
      <c r="C250" s="38" t="str">
        <f>IF(D250="","",Finish!M252)</f>
        <v/>
      </c>
      <c r="D250" s="39">
        <f>IF(LEFT(Finish!O252,1)&lt;&gt;"F",Finish!H252,"")</f>
        <v>249</v>
      </c>
      <c r="E250" s="40" t="str">
        <f>IF(B250="","",IF(B250="unattached","",COUNTIF(B$2:B250,B250)))</f>
        <v/>
      </c>
      <c r="F250" s="41" t="str">
        <f>IF(E250=3,SUMIF(B$2:B250,B250,D$2:D250),"")</f>
        <v/>
      </c>
      <c r="G250" s="42" t="str">
        <f t="shared" si="28"/>
        <v/>
      </c>
      <c r="H250" s="42" t="str">
        <f t="shared" si="29"/>
        <v/>
      </c>
      <c r="I250" s="43" t="str">
        <f>IF($E250=2,Finish!H252,"")</f>
        <v/>
      </c>
      <c r="J250" s="42" t="str">
        <f t="shared" si="30"/>
        <v/>
      </c>
      <c r="K250" s="42" t="str">
        <f t="shared" si="31"/>
        <v/>
      </c>
      <c r="L250" s="43" t="str">
        <f>IF($E250=3,Finish!H252,"")</f>
        <v/>
      </c>
    </row>
    <row r="251" spans="1:12" s="42" customFormat="1" x14ac:dyDescent="0.25">
      <c r="A251" s="37" t="str">
        <f t="shared" si="27"/>
        <v>-</v>
      </c>
      <c r="B251" s="38" t="str">
        <f>IF(D251="","",Finish!N253)</f>
        <v/>
      </c>
      <c r="C251" s="38" t="str">
        <f>IF(D251="","",Finish!M253)</f>
        <v/>
      </c>
      <c r="D251" s="39">
        <f>IF(LEFT(Finish!O253,1)&lt;&gt;"F",Finish!H253,"")</f>
        <v>250</v>
      </c>
      <c r="E251" s="40" t="str">
        <f>IF(B251="","",IF(B251="unattached","",COUNTIF(B$2:B251,B251)))</f>
        <v/>
      </c>
      <c r="F251" s="41" t="str">
        <f>IF(E251=3,SUMIF(B$2:B251,B251,D$2:D251),"")</f>
        <v/>
      </c>
      <c r="G251" s="42" t="str">
        <f t="shared" si="28"/>
        <v/>
      </c>
      <c r="H251" s="42" t="str">
        <f t="shared" si="29"/>
        <v/>
      </c>
      <c r="I251" s="43" t="str">
        <f>IF($E251=2,Finish!H253,"")</f>
        <v/>
      </c>
      <c r="J251" s="42" t="str">
        <f t="shared" si="30"/>
        <v/>
      </c>
      <c r="K251" s="42" t="str">
        <f t="shared" si="31"/>
        <v/>
      </c>
      <c r="L251" s="43" t="str">
        <f>IF($E251=3,Finish!H253,"")</f>
        <v/>
      </c>
    </row>
    <row r="252" spans="1:12" s="42" customFormat="1" x14ac:dyDescent="0.25">
      <c r="A252" s="37" t="str">
        <f t="shared" si="27"/>
        <v>-</v>
      </c>
      <c r="B252" s="38" t="str">
        <f>IF(D252="","",Finish!N254)</f>
        <v/>
      </c>
      <c r="C252" s="38" t="str">
        <f>IF(D252="","",Finish!M254)</f>
        <v/>
      </c>
      <c r="D252" s="39">
        <f>IF(LEFT(Finish!O254,1)&lt;&gt;"F",Finish!H254,"")</f>
        <v>251</v>
      </c>
      <c r="E252" s="40" t="str">
        <f>IF(B252="","",IF(B252="unattached","",COUNTIF(B$2:B252,B252)))</f>
        <v/>
      </c>
      <c r="F252" s="41" t="str">
        <f>IF(E252=3,SUMIF(B$2:B252,B252,D$2:D252),"")</f>
        <v/>
      </c>
      <c r="G252" s="42" t="str">
        <f t="shared" si="28"/>
        <v/>
      </c>
      <c r="H252" s="42" t="str">
        <f t="shared" si="29"/>
        <v/>
      </c>
      <c r="I252" s="43" t="str">
        <f>IF($E252=2,Finish!H254,"")</f>
        <v/>
      </c>
      <c r="J252" s="42" t="str">
        <f t="shared" si="30"/>
        <v/>
      </c>
      <c r="K252" s="42" t="str">
        <f t="shared" si="31"/>
        <v/>
      </c>
      <c r="L252" s="43" t="str">
        <f>IF($E252=3,Finish!H254,"")</f>
        <v/>
      </c>
    </row>
    <row r="253" spans="1:12" s="42" customFormat="1" x14ac:dyDescent="0.25">
      <c r="A253" s="37" t="str">
        <f t="shared" si="27"/>
        <v>-</v>
      </c>
      <c r="B253" s="38" t="str">
        <f>IF(D253="","",Finish!N255)</f>
        <v/>
      </c>
      <c r="C253" s="38" t="str">
        <f>IF(D253="","",Finish!M255)</f>
        <v/>
      </c>
      <c r="D253" s="39">
        <f>IF(LEFT(Finish!O255,1)&lt;&gt;"F",Finish!H255,"")</f>
        <v>252</v>
      </c>
      <c r="E253" s="40" t="str">
        <f>IF(B253="","",IF(B253="unattached","",COUNTIF(B$2:B253,B253)))</f>
        <v/>
      </c>
      <c r="F253" s="41" t="str">
        <f>IF(E253=3,SUMIF(B$2:B253,B253,D$2:D253),"")</f>
        <v/>
      </c>
      <c r="G253" s="42" t="str">
        <f t="shared" si="28"/>
        <v/>
      </c>
      <c r="H253" s="42" t="str">
        <f t="shared" si="29"/>
        <v/>
      </c>
      <c r="I253" s="43" t="str">
        <f>IF($E253=2,Finish!H255,"")</f>
        <v/>
      </c>
      <c r="J253" s="42" t="str">
        <f t="shared" si="30"/>
        <v/>
      </c>
      <c r="K253" s="42" t="str">
        <f t="shared" si="31"/>
        <v/>
      </c>
      <c r="L253" s="43" t="str">
        <f>IF($E253=3,Finish!H255,"")</f>
        <v/>
      </c>
    </row>
    <row r="254" spans="1:12" s="42" customFormat="1" x14ac:dyDescent="0.25">
      <c r="A254" s="37" t="str">
        <f t="shared" si="27"/>
        <v>-</v>
      </c>
      <c r="B254" s="38" t="str">
        <f>IF(D254="","",Finish!N256)</f>
        <v/>
      </c>
      <c r="C254" s="38" t="str">
        <f>IF(D254="","",Finish!M256)</f>
        <v/>
      </c>
      <c r="D254" s="39">
        <f>IF(LEFT(Finish!O256,1)&lt;&gt;"F",Finish!H256,"")</f>
        <v>253</v>
      </c>
      <c r="E254" s="40" t="str">
        <f>IF(B254="","",IF(B254="unattached","",COUNTIF(B$2:B254,B254)))</f>
        <v/>
      </c>
      <c r="F254" s="41" t="str">
        <f>IF(E254=3,SUMIF(B$2:B254,B254,D$2:D254),"")</f>
        <v/>
      </c>
      <c r="G254" s="42" t="str">
        <f t="shared" si="28"/>
        <v/>
      </c>
      <c r="H254" s="42" t="str">
        <f t="shared" si="29"/>
        <v/>
      </c>
      <c r="I254" s="43" t="str">
        <f>IF($E254=2,Finish!H256,"")</f>
        <v/>
      </c>
      <c r="J254" s="42" t="str">
        <f t="shared" si="30"/>
        <v/>
      </c>
      <c r="K254" s="42" t="str">
        <f t="shared" si="31"/>
        <v/>
      </c>
      <c r="L254" s="43" t="str">
        <f>IF($E254=3,Finish!H256,"")</f>
        <v/>
      </c>
    </row>
    <row r="255" spans="1:12" s="42" customFormat="1" x14ac:dyDescent="0.25">
      <c r="A255" s="37" t="str">
        <f t="shared" si="27"/>
        <v>-</v>
      </c>
      <c r="B255" s="38" t="str">
        <f>IF(D255="","",Finish!N257)</f>
        <v/>
      </c>
      <c r="C255" s="38" t="str">
        <f>IF(D255="","",Finish!M257)</f>
        <v/>
      </c>
      <c r="D255" s="39">
        <f>IF(LEFT(Finish!O257,1)&lt;&gt;"F",Finish!H257,"")</f>
        <v>254</v>
      </c>
      <c r="E255" s="40" t="str">
        <f>IF(B255="","",IF(B255="unattached","",COUNTIF(B$2:B255,B255)))</f>
        <v/>
      </c>
      <c r="F255" s="41" t="str">
        <f>IF(E255=3,SUMIF(B$2:B255,B255,D$2:D255),"")</f>
        <v/>
      </c>
      <c r="G255" s="42" t="str">
        <f t="shared" si="28"/>
        <v/>
      </c>
      <c r="H255" s="42" t="str">
        <f t="shared" si="29"/>
        <v/>
      </c>
      <c r="I255" s="43" t="str">
        <f>IF($E255=2,Finish!H257,"")</f>
        <v/>
      </c>
      <c r="J255" s="42" t="str">
        <f t="shared" si="30"/>
        <v/>
      </c>
      <c r="K255" s="42" t="str">
        <f t="shared" si="31"/>
        <v/>
      </c>
      <c r="L255" s="43" t="str">
        <f>IF($E255=3,Finish!H257,"")</f>
        <v/>
      </c>
    </row>
    <row r="256" spans="1:12" s="42" customFormat="1" x14ac:dyDescent="0.25">
      <c r="A256" s="37" t="str">
        <f t="shared" si="27"/>
        <v>-</v>
      </c>
      <c r="B256" s="38" t="str">
        <f>IF(D256="","",Finish!N258)</f>
        <v/>
      </c>
      <c r="C256" s="38" t="str">
        <f>IF(D256="","",Finish!M258)</f>
        <v/>
      </c>
      <c r="D256" s="39">
        <f>IF(LEFT(Finish!O258,1)&lt;&gt;"F",Finish!H258,"")</f>
        <v>255</v>
      </c>
      <c r="E256" s="40" t="str">
        <f>IF(B256="","",IF(B256="unattached","",COUNTIF(B$2:B256,B256)))</f>
        <v/>
      </c>
      <c r="F256" s="41" t="str">
        <f>IF(E256=3,SUMIF(B$2:B256,B256,D$2:D256),"")</f>
        <v/>
      </c>
      <c r="G256" s="42" t="str">
        <f t="shared" si="28"/>
        <v/>
      </c>
      <c r="H256" s="42" t="str">
        <f t="shared" si="29"/>
        <v/>
      </c>
      <c r="I256" s="43" t="str">
        <f>IF($E256=2,Finish!H258,"")</f>
        <v/>
      </c>
      <c r="J256" s="42" t="str">
        <f t="shared" si="30"/>
        <v/>
      </c>
      <c r="K256" s="42" t="str">
        <f t="shared" si="31"/>
        <v/>
      </c>
      <c r="L256" s="43" t="str">
        <f>IF($E256=3,Finish!H258,"")</f>
        <v/>
      </c>
    </row>
    <row r="257" spans="1:12" s="42" customFormat="1" x14ac:dyDescent="0.25">
      <c r="A257" s="37" t="str">
        <f t="shared" si="27"/>
        <v>-</v>
      </c>
      <c r="B257" s="38" t="str">
        <f>IF(D257="","",Finish!N259)</f>
        <v/>
      </c>
      <c r="C257" s="38" t="str">
        <f>IF(D257="","",Finish!M259)</f>
        <v/>
      </c>
      <c r="D257" s="39">
        <f>IF(LEFT(Finish!O259,1)&lt;&gt;"F",Finish!H259,"")</f>
        <v>256</v>
      </c>
      <c r="E257" s="40" t="str">
        <f>IF(B257="","",IF(B257="unattached","",COUNTIF(B$2:B257,B257)))</f>
        <v/>
      </c>
      <c r="F257" s="41" t="str">
        <f>IF(E257=3,SUMIF(B$2:B257,B257,D$2:D257),"")</f>
        <v/>
      </c>
      <c r="G257" s="42" t="str">
        <f t="shared" si="28"/>
        <v/>
      </c>
      <c r="H257" s="42" t="str">
        <f t="shared" si="29"/>
        <v/>
      </c>
      <c r="I257" s="43" t="str">
        <f>IF($E257=2,Finish!H259,"")</f>
        <v/>
      </c>
      <c r="J257" s="42" t="str">
        <f t="shared" si="30"/>
        <v/>
      </c>
      <c r="K257" s="42" t="str">
        <f t="shared" si="31"/>
        <v/>
      </c>
      <c r="L257" s="43" t="str">
        <f>IF($E257=3,Finish!H259,"")</f>
        <v/>
      </c>
    </row>
    <row r="258" spans="1:12" s="42" customFormat="1" x14ac:dyDescent="0.25">
      <c r="A258" s="37" t="str">
        <f t="shared" si="27"/>
        <v>-</v>
      </c>
      <c r="B258" s="38" t="str">
        <f>IF(D258="","",Finish!N260)</f>
        <v/>
      </c>
      <c r="C258" s="38" t="str">
        <f>IF(D258="","",Finish!M260)</f>
        <v/>
      </c>
      <c r="D258" s="39">
        <f>IF(LEFT(Finish!O260,1)&lt;&gt;"F",Finish!H260,"")</f>
        <v>257</v>
      </c>
      <c r="E258" s="40" t="str">
        <f>IF(B258="","",IF(B258="unattached","",COUNTIF(B$2:B258,B258)))</f>
        <v/>
      </c>
      <c r="F258" s="41" t="str">
        <f>IF(E258=3,SUMIF(B$2:B258,B258,D$2:D258),"")</f>
        <v/>
      </c>
      <c r="G258" s="42" t="str">
        <f t="shared" si="28"/>
        <v/>
      </c>
      <c r="H258" s="42" t="str">
        <f t="shared" si="29"/>
        <v/>
      </c>
      <c r="I258" s="43" t="str">
        <f>IF($E258=2,Finish!H260,"")</f>
        <v/>
      </c>
      <c r="J258" s="42" t="str">
        <f t="shared" si="30"/>
        <v/>
      </c>
      <c r="K258" s="42" t="str">
        <f t="shared" si="31"/>
        <v/>
      </c>
      <c r="L258" s="43" t="str">
        <f>IF($E258=3,Finish!H260,"")</f>
        <v/>
      </c>
    </row>
    <row r="259" spans="1:12" s="42" customFormat="1" x14ac:dyDescent="0.25">
      <c r="A259" s="37" t="str">
        <f t="shared" ref="A259:A301" si="32">IF($F259="","-",RANK($F259,$F:$F,1))</f>
        <v>-</v>
      </c>
      <c r="B259" s="38" t="str">
        <f>IF(D259="","",Finish!N261)</f>
        <v/>
      </c>
      <c r="C259" s="38" t="str">
        <f>IF(D259="","",Finish!M261)</f>
        <v/>
      </c>
      <c r="D259" s="39">
        <f>IF(LEFT(Finish!O261,1)&lt;&gt;"F",Finish!H261,"")</f>
        <v>258</v>
      </c>
      <c r="E259" s="40" t="str">
        <f>IF(B259="","",IF(B259="unattached","",COUNTIF(B$2:B259,B259)))</f>
        <v/>
      </c>
      <c r="F259" s="41" t="str">
        <f>IF(E259=3,SUMIF(B$2:B259,B259,D$2:D259),"")</f>
        <v/>
      </c>
      <c r="G259" s="42" t="str">
        <f t="shared" si="28"/>
        <v/>
      </c>
      <c r="H259" s="42" t="str">
        <f t="shared" si="29"/>
        <v/>
      </c>
      <c r="I259" s="43" t="str">
        <f>IF($E259=2,Finish!H261,"")</f>
        <v/>
      </c>
      <c r="J259" s="42" t="str">
        <f t="shared" si="30"/>
        <v/>
      </c>
      <c r="K259" s="42" t="str">
        <f t="shared" si="31"/>
        <v/>
      </c>
      <c r="L259" s="43" t="str">
        <f>IF($E259=3,Finish!H261,"")</f>
        <v/>
      </c>
    </row>
    <row r="260" spans="1:12" s="42" customFormat="1" x14ac:dyDescent="0.25">
      <c r="A260" s="37" t="str">
        <f t="shared" si="32"/>
        <v>-</v>
      </c>
      <c r="B260" s="38" t="str">
        <f>IF(D260="","",Finish!N262)</f>
        <v/>
      </c>
      <c r="C260" s="38" t="str">
        <f>IF(D260="","",Finish!M262)</f>
        <v/>
      </c>
      <c r="D260" s="39">
        <f>IF(LEFT(Finish!O262,1)&lt;&gt;"F",Finish!H262,"")</f>
        <v>259</v>
      </c>
      <c r="E260" s="40" t="str">
        <f>IF(B260="","",IF(B260="unattached","",COUNTIF(B$2:B260,B260)))</f>
        <v/>
      </c>
      <c r="F260" s="41" t="str">
        <f>IF(E260=3,SUMIF(B$2:B260,B260,D$2:D260),"")</f>
        <v/>
      </c>
      <c r="G260" s="42" t="str">
        <f t="shared" si="28"/>
        <v/>
      </c>
      <c r="H260" s="42" t="str">
        <f t="shared" si="29"/>
        <v/>
      </c>
      <c r="I260" s="43" t="str">
        <f>IF($E260=2,Finish!H262,"")</f>
        <v/>
      </c>
      <c r="J260" s="42" t="str">
        <f t="shared" si="30"/>
        <v/>
      </c>
      <c r="K260" s="42" t="str">
        <f t="shared" si="31"/>
        <v/>
      </c>
      <c r="L260" s="43" t="str">
        <f>IF($E260=3,Finish!H262,"")</f>
        <v/>
      </c>
    </row>
    <row r="261" spans="1:12" s="42" customFormat="1" x14ac:dyDescent="0.25">
      <c r="A261" s="37" t="str">
        <f t="shared" si="32"/>
        <v>-</v>
      </c>
      <c r="B261" s="38" t="str">
        <f>IF(D261="","",Finish!N263)</f>
        <v/>
      </c>
      <c r="C261" s="38" t="str">
        <f>IF(D261="","",Finish!M263)</f>
        <v/>
      </c>
      <c r="D261" s="39">
        <f>IF(LEFT(Finish!O263,1)&lt;&gt;"F",Finish!H263,"")</f>
        <v>260</v>
      </c>
      <c r="E261" s="40" t="str">
        <f>IF(B261="","",IF(B261="unattached","",COUNTIF(B$2:B261,B261)))</f>
        <v/>
      </c>
      <c r="F261" s="41" t="str">
        <f>IF(E261=3,SUMIF(B$2:B261,B261,D$2:D261),"")</f>
        <v/>
      </c>
      <c r="G261" s="42" t="str">
        <f t="shared" si="28"/>
        <v/>
      </c>
      <c r="H261" s="42" t="str">
        <f t="shared" si="29"/>
        <v/>
      </c>
      <c r="I261" s="43" t="str">
        <f>IF($E261=2,Finish!H263,"")</f>
        <v/>
      </c>
      <c r="J261" s="42" t="str">
        <f t="shared" si="30"/>
        <v/>
      </c>
      <c r="K261" s="42" t="str">
        <f t="shared" si="31"/>
        <v/>
      </c>
      <c r="L261" s="43" t="str">
        <f>IF($E261=3,Finish!H263,"")</f>
        <v/>
      </c>
    </row>
    <row r="262" spans="1:12" s="42" customFormat="1" x14ac:dyDescent="0.25">
      <c r="A262" s="37" t="str">
        <f t="shared" si="32"/>
        <v>-</v>
      </c>
      <c r="B262" s="38" t="str">
        <f>IF(D262="","",Finish!N264)</f>
        <v/>
      </c>
      <c r="C262" s="38" t="str">
        <f>IF(D262="","",Finish!M264)</f>
        <v/>
      </c>
      <c r="D262" s="39">
        <f>IF(LEFT(Finish!O264,1)&lt;&gt;"F",Finish!H264,"")</f>
        <v>261</v>
      </c>
      <c r="E262" s="40" t="str">
        <f>IF(B262="","",IF(B262="unattached","",COUNTIF(B$2:B262,B262)))</f>
        <v/>
      </c>
      <c r="F262" s="41" t="str">
        <f>IF(E262=3,SUMIF(B$2:B262,B262,D$2:D262),"")</f>
        <v/>
      </c>
      <c r="G262" s="42" t="str">
        <f t="shared" si="28"/>
        <v/>
      </c>
      <c r="H262" s="42" t="str">
        <f t="shared" si="29"/>
        <v/>
      </c>
      <c r="I262" s="43" t="str">
        <f>IF($E262=2,Finish!H264,"")</f>
        <v/>
      </c>
      <c r="J262" s="42" t="str">
        <f t="shared" si="30"/>
        <v/>
      </c>
      <c r="K262" s="42" t="str">
        <f t="shared" si="31"/>
        <v/>
      </c>
      <c r="L262" s="43" t="str">
        <f>IF($E262=3,Finish!H264,"")</f>
        <v/>
      </c>
    </row>
    <row r="263" spans="1:12" s="42" customFormat="1" x14ac:dyDescent="0.25">
      <c r="A263" s="37" t="str">
        <f t="shared" si="32"/>
        <v>-</v>
      </c>
      <c r="B263" s="38" t="str">
        <f>IF(D263="","",Finish!N265)</f>
        <v/>
      </c>
      <c r="C263" s="38" t="str">
        <f>IF(D263="","",Finish!M265)</f>
        <v/>
      </c>
      <c r="D263" s="39">
        <f>IF(LEFT(Finish!O265,1)&lt;&gt;"F",Finish!H265,"")</f>
        <v>262</v>
      </c>
      <c r="E263" s="40" t="str">
        <f>IF(B263="","",IF(B263="unattached","",COUNTIF(B$2:B263,B263)))</f>
        <v/>
      </c>
      <c r="F263" s="41" t="str">
        <f>IF(E263=3,SUMIF(B$2:B263,B263,D$2:D263),"")</f>
        <v/>
      </c>
      <c r="G263" s="42" t="str">
        <f t="shared" si="28"/>
        <v/>
      </c>
      <c r="H263" s="42" t="str">
        <f t="shared" si="29"/>
        <v/>
      </c>
      <c r="I263" s="43" t="str">
        <f>IF($E263=2,Finish!H265,"")</f>
        <v/>
      </c>
      <c r="J263" s="42" t="str">
        <f t="shared" si="30"/>
        <v/>
      </c>
      <c r="K263" s="42" t="str">
        <f t="shared" si="31"/>
        <v/>
      </c>
      <c r="L263" s="43" t="str">
        <f>IF($E263=3,Finish!H265,"")</f>
        <v/>
      </c>
    </row>
    <row r="264" spans="1:12" s="42" customFormat="1" x14ac:dyDescent="0.25">
      <c r="A264" s="37" t="str">
        <f t="shared" si="32"/>
        <v>-</v>
      </c>
      <c r="B264" s="38" t="str">
        <f>IF(D264="","",Finish!N266)</f>
        <v/>
      </c>
      <c r="C264" s="38" t="str">
        <f>IF(D264="","",Finish!M266)</f>
        <v/>
      </c>
      <c r="D264" s="39">
        <f>IF(LEFT(Finish!O266,1)&lt;&gt;"F",Finish!H266,"")</f>
        <v>263</v>
      </c>
      <c r="E264" s="40" t="str">
        <f>IF(B264="","",IF(B264="unattached","",COUNTIF(B$2:B264,B264)))</f>
        <v/>
      </c>
      <c r="F264" s="41" t="str">
        <f>IF(E264=3,SUMIF(B$2:B264,B264,D$2:D264),"")</f>
        <v/>
      </c>
      <c r="G264" s="42" t="str">
        <f t="shared" si="28"/>
        <v/>
      </c>
      <c r="H264" s="42" t="str">
        <f t="shared" si="29"/>
        <v/>
      </c>
      <c r="I264" s="43" t="str">
        <f>IF($E264=2,Finish!H266,"")</f>
        <v/>
      </c>
      <c r="J264" s="42" t="str">
        <f t="shared" si="30"/>
        <v/>
      </c>
      <c r="K264" s="42" t="str">
        <f t="shared" si="31"/>
        <v/>
      </c>
      <c r="L264" s="43" t="str">
        <f>IF($E264=3,Finish!H266,"")</f>
        <v/>
      </c>
    </row>
    <row r="265" spans="1:12" s="42" customFormat="1" x14ac:dyDescent="0.25">
      <c r="A265" s="37" t="str">
        <f t="shared" si="32"/>
        <v>-</v>
      </c>
      <c r="B265" s="38" t="str">
        <f>IF(D265="","",Finish!N267)</f>
        <v/>
      </c>
      <c r="C265" s="38" t="str">
        <f>IF(D265="","",Finish!M267)</f>
        <v/>
      </c>
      <c r="D265" s="39">
        <f>IF(LEFT(Finish!O267,1)&lt;&gt;"F",Finish!H267,"")</f>
        <v>264</v>
      </c>
      <c r="E265" s="40" t="str">
        <f>IF(B265="","",IF(B265="unattached","",COUNTIF(B$2:B265,B265)))</f>
        <v/>
      </c>
      <c r="F265" s="41" t="str">
        <f>IF(E265=3,SUMIF(B$2:B265,B265,D$2:D265),"")</f>
        <v/>
      </c>
      <c r="G265" s="42" t="str">
        <f t="shared" si="28"/>
        <v/>
      </c>
      <c r="H265" s="42" t="str">
        <f t="shared" si="29"/>
        <v/>
      </c>
      <c r="I265" s="43" t="str">
        <f>IF($E265=2,Finish!H267,"")</f>
        <v/>
      </c>
      <c r="J265" s="42" t="str">
        <f t="shared" si="30"/>
        <v/>
      </c>
      <c r="K265" s="42" t="str">
        <f t="shared" si="31"/>
        <v/>
      </c>
      <c r="L265" s="43" t="str">
        <f>IF($E265=3,Finish!H267,"")</f>
        <v/>
      </c>
    </row>
    <row r="266" spans="1:12" s="42" customFormat="1" x14ac:dyDescent="0.25">
      <c r="A266" s="37" t="str">
        <f t="shared" si="32"/>
        <v>-</v>
      </c>
      <c r="B266" s="38" t="str">
        <f>IF(D266="","",Finish!N268)</f>
        <v/>
      </c>
      <c r="C266" s="38" t="str">
        <f>IF(D266="","",Finish!M268)</f>
        <v/>
      </c>
      <c r="D266" s="39">
        <f>IF(LEFT(Finish!O268,1)&lt;&gt;"F",Finish!H268,"")</f>
        <v>265</v>
      </c>
      <c r="E266" s="40" t="str">
        <f>IF(B266="","",IF(B266="unattached","",COUNTIF(B$2:B266,B266)))</f>
        <v/>
      </c>
      <c r="F266" s="41" t="str">
        <f>IF(E266=3,SUMIF(B$2:B266,B266,D$2:D266),"")</f>
        <v/>
      </c>
      <c r="G266" s="42" t="str">
        <f t="shared" ref="G266:G301" si="33">IF($E266=2,B266,"")</f>
        <v/>
      </c>
      <c r="H266" s="42" t="str">
        <f t="shared" ref="H266:H301" si="34">IF($E266=2,C266,"")</f>
        <v/>
      </c>
      <c r="I266" s="43" t="str">
        <f>IF($E266=2,Finish!H268,"")</f>
        <v/>
      </c>
      <c r="J266" s="42" t="str">
        <f t="shared" ref="J266:J301" si="35">IF($E266=3,B266,"")</f>
        <v/>
      </c>
      <c r="K266" s="42" t="str">
        <f t="shared" ref="K266:K301" si="36">IF($E266=3,C266,"")</f>
        <v/>
      </c>
      <c r="L266" s="43" t="str">
        <f>IF($E266=3,Finish!H268,"")</f>
        <v/>
      </c>
    </row>
    <row r="267" spans="1:12" s="42" customFormat="1" x14ac:dyDescent="0.25">
      <c r="A267" s="37" t="str">
        <f t="shared" si="32"/>
        <v>-</v>
      </c>
      <c r="B267" s="38" t="str">
        <f>IF(D267="","",Finish!N269)</f>
        <v/>
      </c>
      <c r="C267" s="38" t="str">
        <f>IF(D267="","",Finish!M269)</f>
        <v/>
      </c>
      <c r="D267" s="39">
        <f>IF(LEFT(Finish!O269,1)&lt;&gt;"F",Finish!H269,"")</f>
        <v>266</v>
      </c>
      <c r="E267" s="40" t="str">
        <f>IF(B267="","",IF(B267="unattached","",COUNTIF(B$2:B267,B267)))</f>
        <v/>
      </c>
      <c r="F267" s="41" t="str">
        <f>IF(E267=3,SUMIF(B$2:B267,B267,D$2:D267),"")</f>
        <v/>
      </c>
      <c r="G267" s="42" t="str">
        <f t="shared" si="33"/>
        <v/>
      </c>
      <c r="H267" s="42" t="str">
        <f t="shared" si="34"/>
        <v/>
      </c>
      <c r="I267" s="43" t="str">
        <f>IF($E267=2,Finish!H269,"")</f>
        <v/>
      </c>
      <c r="J267" s="42" t="str">
        <f t="shared" si="35"/>
        <v/>
      </c>
      <c r="K267" s="42" t="str">
        <f t="shared" si="36"/>
        <v/>
      </c>
      <c r="L267" s="43" t="str">
        <f>IF($E267=3,Finish!H269,"")</f>
        <v/>
      </c>
    </row>
    <row r="268" spans="1:12" s="42" customFormat="1" x14ac:dyDescent="0.25">
      <c r="A268" s="37" t="str">
        <f t="shared" si="32"/>
        <v>-</v>
      </c>
      <c r="B268" s="38" t="str">
        <f>IF(D268="","",Finish!N270)</f>
        <v/>
      </c>
      <c r="C268" s="38" t="str">
        <f>IF(D268="","",Finish!M270)</f>
        <v/>
      </c>
      <c r="D268" s="39">
        <f>IF(LEFT(Finish!O270,1)&lt;&gt;"F",Finish!H270,"")</f>
        <v>267</v>
      </c>
      <c r="E268" s="40" t="str">
        <f>IF(B268="","",IF(B268="unattached","",COUNTIF(B$2:B268,B268)))</f>
        <v/>
      </c>
      <c r="F268" s="41" t="str">
        <f>IF(E268=3,SUMIF(B$2:B268,B268,D$2:D268),"")</f>
        <v/>
      </c>
      <c r="G268" s="42" t="str">
        <f t="shared" si="33"/>
        <v/>
      </c>
      <c r="H268" s="42" t="str">
        <f t="shared" si="34"/>
        <v/>
      </c>
      <c r="I268" s="43" t="str">
        <f>IF($E268=2,Finish!H270,"")</f>
        <v/>
      </c>
      <c r="J268" s="42" t="str">
        <f t="shared" si="35"/>
        <v/>
      </c>
      <c r="K268" s="42" t="str">
        <f t="shared" si="36"/>
        <v/>
      </c>
      <c r="L268" s="43" t="str">
        <f>IF($E268=3,Finish!H270,"")</f>
        <v/>
      </c>
    </row>
    <row r="269" spans="1:12" s="42" customFormat="1" x14ac:dyDescent="0.25">
      <c r="A269" s="37" t="str">
        <f t="shared" si="32"/>
        <v>-</v>
      </c>
      <c r="B269" s="38" t="str">
        <f>IF(D269="","",Finish!N271)</f>
        <v/>
      </c>
      <c r="C269" s="38" t="str">
        <f>IF(D269="","",Finish!M271)</f>
        <v/>
      </c>
      <c r="D269" s="39">
        <f>IF(LEFT(Finish!O271,1)&lt;&gt;"F",Finish!H271,"")</f>
        <v>268</v>
      </c>
      <c r="E269" s="40" t="str">
        <f>IF(B269="","",IF(B269="unattached","",COUNTIF(B$2:B269,B269)))</f>
        <v/>
      </c>
      <c r="F269" s="41" t="str">
        <f>IF(E269=3,SUMIF(B$2:B269,B269,D$2:D269),"")</f>
        <v/>
      </c>
      <c r="G269" s="42" t="str">
        <f t="shared" si="33"/>
        <v/>
      </c>
      <c r="H269" s="42" t="str">
        <f t="shared" si="34"/>
        <v/>
      </c>
      <c r="I269" s="43" t="str">
        <f>IF($E269=2,Finish!H271,"")</f>
        <v/>
      </c>
      <c r="J269" s="42" t="str">
        <f t="shared" si="35"/>
        <v/>
      </c>
      <c r="K269" s="42" t="str">
        <f t="shared" si="36"/>
        <v/>
      </c>
      <c r="L269" s="43" t="str">
        <f>IF($E269=3,Finish!H271,"")</f>
        <v/>
      </c>
    </row>
    <row r="270" spans="1:12" s="42" customFormat="1" x14ac:dyDescent="0.25">
      <c r="A270" s="37" t="str">
        <f t="shared" si="32"/>
        <v>-</v>
      </c>
      <c r="B270" s="38" t="str">
        <f>IF(D270="","",Finish!N272)</f>
        <v/>
      </c>
      <c r="C270" s="38" t="str">
        <f>IF(D270="","",Finish!M272)</f>
        <v/>
      </c>
      <c r="D270" s="39">
        <f>IF(LEFT(Finish!O272,1)&lt;&gt;"F",Finish!H272,"")</f>
        <v>269</v>
      </c>
      <c r="E270" s="40" t="str">
        <f>IF(B270="","",IF(B270="unattached","",COUNTIF(B$2:B270,B270)))</f>
        <v/>
      </c>
      <c r="F270" s="41" t="str">
        <f>IF(E270=3,SUMIF(B$2:B270,B270,D$2:D270),"")</f>
        <v/>
      </c>
      <c r="G270" s="42" t="str">
        <f t="shared" si="33"/>
        <v/>
      </c>
      <c r="H270" s="42" t="str">
        <f t="shared" si="34"/>
        <v/>
      </c>
      <c r="I270" s="43" t="str">
        <f>IF($E270=2,Finish!H272,"")</f>
        <v/>
      </c>
      <c r="J270" s="42" t="str">
        <f t="shared" si="35"/>
        <v/>
      </c>
      <c r="K270" s="42" t="str">
        <f t="shared" si="36"/>
        <v/>
      </c>
      <c r="L270" s="43" t="str">
        <f>IF($E270=3,Finish!H272,"")</f>
        <v/>
      </c>
    </row>
    <row r="271" spans="1:12" s="42" customFormat="1" x14ac:dyDescent="0.25">
      <c r="A271" s="37" t="str">
        <f t="shared" si="32"/>
        <v>-</v>
      </c>
      <c r="B271" s="38" t="str">
        <f>IF(D271="","",Finish!N273)</f>
        <v/>
      </c>
      <c r="C271" s="38" t="str">
        <f>IF(D271="","",Finish!M273)</f>
        <v/>
      </c>
      <c r="D271" s="39">
        <f>IF(LEFT(Finish!O273,1)&lt;&gt;"F",Finish!H273,"")</f>
        <v>270</v>
      </c>
      <c r="E271" s="40" t="str">
        <f>IF(B271="","",IF(B271="unattached","",COUNTIF(B$2:B271,B271)))</f>
        <v/>
      </c>
      <c r="F271" s="41" t="str">
        <f>IF(E271=3,SUMIF(B$2:B271,B271,D$2:D271),"")</f>
        <v/>
      </c>
      <c r="G271" s="42" t="str">
        <f t="shared" si="33"/>
        <v/>
      </c>
      <c r="H271" s="42" t="str">
        <f t="shared" si="34"/>
        <v/>
      </c>
      <c r="I271" s="43" t="str">
        <f>IF($E271=2,Finish!H273,"")</f>
        <v/>
      </c>
      <c r="J271" s="42" t="str">
        <f t="shared" si="35"/>
        <v/>
      </c>
      <c r="K271" s="42" t="str">
        <f t="shared" si="36"/>
        <v/>
      </c>
      <c r="L271" s="43" t="str">
        <f>IF($E271=3,Finish!H273,"")</f>
        <v/>
      </c>
    </row>
    <row r="272" spans="1:12" s="42" customFormat="1" x14ac:dyDescent="0.25">
      <c r="A272" s="37" t="str">
        <f t="shared" si="32"/>
        <v>-</v>
      </c>
      <c r="B272" s="38" t="str">
        <f>IF(D272="","",Finish!N274)</f>
        <v/>
      </c>
      <c r="C272" s="38" t="str">
        <f>IF(D272="","",Finish!M274)</f>
        <v/>
      </c>
      <c r="D272" s="39">
        <f>IF(LEFT(Finish!O274,1)&lt;&gt;"F",Finish!H274,"")</f>
        <v>271</v>
      </c>
      <c r="E272" s="40" t="str">
        <f>IF(B272="","",IF(B272="unattached","",COUNTIF(B$2:B272,B272)))</f>
        <v/>
      </c>
      <c r="F272" s="41" t="str">
        <f>IF(E272=3,SUMIF(B$2:B272,B272,D$2:D272),"")</f>
        <v/>
      </c>
      <c r="G272" s="42" t="str">
        <f t="shared" si="33"/>
        <v/>
      </c>
      <c r="H272" s="42" t="str">
        <f t="shared" si="34"/>
        <v/>
      </c>
      <c r="I272" s="43" t="str">
        <f>IF($E272=2,Finish!H274,"")</f>
        <v/>
      </c>
      <c r="J272" s="42" t="str">
        <f t="shared" si="35"/>
        <v/>
      </c>
      <c r="K272" s="42" t="str">
        <f t="shared" si="36"/>
        <v/>
      </c>
      <c r="L272" s="43" t="str">
        <f>IF($E272=3,Finish!H274,"")</f>
        <v/>
      </c>
    </row>
    <row r="273" spans="1:12" s="42" customFormat="1" x14ac:dyDescent="0.25">
      <c r="A273" s="37" t="str">
        <f t="shared" si="32"/>
        <v>-</v>
      </c>
      <c r="B273" s="38" t="str">
        <f>IF(D273="","",Finish!N275)</f>
        <v/>
      </c>
      <c r="C273" s="38" t="str">
        <f>IF(D273="","",Finish!M275)</f>
        <v/>
      </c>
      <c r="D273" s="39">
        <f>IF(LEFT(Finish!O275,1)&lt;&gt;"F",Finish!H275,"")</f>
        <v>272</v>
      </c>
      <c r="E273" s="40" t="str">
        <f>IF(B273="","",IF(B273="unattached","",COUNTIF(B$2:B273,B273)))</f>
        <v/>
      </c>
      <c r="F273" s="41" t="str">
        <f>IF(E273=3,SUMIF(B$2:B273,B273,D$2:D273),"")</f>
        <v/>
      </c>
      <c r="G273" s="42" t="str">
        <f t="shared" si="33"/>
        <v/>
      </c>
      <c r="H273" s="42" t="str">
        <f t="shared" si="34"/>
        <v/>
      </c>
      <c r="I273" s="43" t="str">
        <f>IF($E273=2,Finish!H275,"")</f>
        <v/>
      </c>
      <c r="J273" s="42" t="str">
        <f t="shared" si="35"/>
        <v/>
      </c>
      <c r="K273" s="42" t="str">
        <f t="shared" si="36"/>
        <v/>
      </c>
      <c r="L273" s="43" t="str">
        <f>IF($E273=3,Finish!H275,"")</f>
        <v/>
      </c>
    </row>
    <row r="274" spans="1:12" s="42" customFormat="1" x14ac:dyDescent="0.25">
      <c r="A274" s="37" t="str">
        <f t="shared" si="32"/>
        <v>-</v>
      </c>
      <c r="B274" s="38" t="str">
        <f>IF(D274="","",Finish!N276)</f>
        <v/>
      </c>
      <c r="C274" s="38" t="str">
        <f>IF(D274="","",Finish!M276)</f>
        <v/>
      </c>
      <c r="D274" s="39">
        <f>IF(LEFT(Finish!O276,1)&lt;&gt;"F",Finish!H276,"")</f>
        <v>273</v>
      </c>
      <c r="E274" s="40" t="str">
        <f>IF(B274="","",IF(B274="unattached","",COUNTIF(B$2:B274,B274)))</f>
        <v/>
      </c>
      <c r="F274" s="41" t="str">
        <f>IF(E274=3,SUMIF(B$2:B274,B274,D$2:D274),"")</f>
        <v/>
      </c>
      <c r="G274" s="42" t="str">
        <f t="shared" si="33"/>
        <v/>
      </c>
      <c r="H274" s="42" t="str">
        <f t="shared" si="34"/>
        <v/>
      </c>
      <c r="I274" s="43" t="str">
        <f>IF($E274=2,Finish!H276,"")</f>
        <v/>
      </c>
      <c r="J274" s="42" t="str">
        <f t="shared" si="35"/>
        <v/>
      </c>
      <c r="K274" s="42" t="str">
        <f t="shared" si="36"/>
        <v/>
      </c>
      <c r="L274" s="43" t="str">
        <f>IF($E274=3,Finish!H276,"")</f>
        <v/>
      </c>
    </row>
    <row r="275" spans="1:12" s="42" customFormat="1" x14ac:dyDescent="0.25">
      <c r="A275" s="37" t="str">
        <f t="shared" si="32"/>
        <v>-</v>
      </c>
      <c r="B275" s="38" t="str">
        <f>IF(D275="","",Finish!N277)</f>
        <v/>
      </c>
      <c r="C275" s="38" t="str">
        <f>IF(D275="","",Finish!M277)</f>
        <v/>
      </c>
      <c r="D275" s="39">
        <f>IF(LEFT(Finish!O277,1)&lt;&gt;"F",Finish!H277,"")</f>
        <v>274</v>
      </c>
      <c r="E275" s="40" t="str">
        <f>IF(B275="","",IF(B275="unattached","",COUNTIF(B$2:B275,B275)))</f>
        <v/>
      </c>
      <c r="F275" s="41" t="str">
        <f>IF(E275=3,SUMIF(B$2:B275,B275,D$2:D275),"")</f>
        <v/>
      </c>
      <c r="G275" s="42" t="str">
        <f t="shared" si="33"/>
        <v/>
      </c>
      <c r="H275" s="42" t="str">
        <f t="shared" si="34"/>
        <v/>
      </c>
      <c r="I275" s="43" t="str">
        <f>IF($E275=2,Finish!H277,"")</f>
        <v/>
      </c>
      <c r="J275" s="42" t="str">
        <f t="shared" si="35"/>
        <v/>
      </c>
      <c r="K275" s="42" t="str">
        <f t="shared" si="36"/>
        <v/>
      </c>
      <c r="L275" s="43" t="str">
        <f>IF($E275=3,Finish!H277,"")</f>
        <v/>
      </c>
    </row>
    <row r="276" spans="1:12" s="42" customFormat="1" x14ac:dyDescent="0.25">
      <c r="A276" s="37" t="str">
        <f t="shared" si="32"/>
        <v>-</v>
      </c>
      <c r="B276" s="38" t="str">
        <f>IF(D276="","",Finish!N278)</f>
        <v/>
      </c>
      <c r="C276" s="38" t="str">
        <f>IF(D276="","",Finish!M278)</f>
        <v/>
      </c>
      <c r="D276" s="39">
        <f>IF(LEFT(Finish!O278,1)&lt;&gt;"F",Finish!H278,"")</f>
        <v>275</v>
      </c>
      <c r="E276" s="40" t="str">
        <f>IF(B276="","",IF(B276="unattached","",COUNTIF(B$2:B276,B276)))</f>
        <v/>
      </c>
      <c r="F276" s="41" t="str">
        <f>IF(E276=3,SUMIF(B$2:B276,B276,D$2:D276),"")</f>
        <v/>
      </c>
      <c r="G276" s="42" t="str">
        <f t="shared" si="33"/>
        <v/>
      </c>
      <c r="H276" s="42" t="str">
        <f t="shared" si="34"/>
        <v/>
      </c>
      <c r="I276" s="43" t="str">
        <f>IF($E276=2,Finish!H278,"")</f>
        <v/>
      </c>
      <c r="J276" s="42" t="str">
        <f t="shared" si="35"/>
        <v/>
      </c>
      <c r="K276" s="42" t="str">
        <f t="shared" si="36"/>
        <v/>
      </c>
      <c r="L276" s="43" t="str">
        <f>IF($E276=3,Finish!H278,"")</f>
        <v/>
      </c>
    </row>
    <row r="277" spans="1:12" s="42" customFormat="1" x14ac:dyDescent="0.25">
      <c r="A277" s="37" t="str">
        <f t="shared" si="32"/>
        <v>-</v>
      </c>
      <c r="B277" s="38" t="str">
        <f>IF(D277="","",Finish!N279)</f>
        <v/>
      </c>
      <c r="C277" s="38" t="str">
        <f>IF(D277="","",Finish!M279)</f>
        <v/>
      </c>
      <c r="D277" s="39">
        <f>IF(LEFT(Finish!O279,1)&lt;&gt;"F",Finish!H279,"")</f>
        <v>276</v>
      </c>
      <c r="E277" s="40" t="str">
        <f>IF(B277="","",IF(B277="unattached","",COUNTIF(B$2:B277,B277)))</f>
        <v/>
      </c>
      <c r="F277" s="41" t="str">
        <f>IF(E277=3,SUMIF(B$2:B277,B277,D$2:D277),"")</f>
        <v/>
      </c>
      <c r="G277" s="42" t="str">
        <f t="shared" si="33"/>
        <v/>
      </c>
      <c r="H277" s="42" t="str">
        <f t="shared" si="34"/>
        <v/>
      </c>
      <c r="I277" s="43" t="str">
        <f>IF($E277=2,Finish!H279,"")</f>
        <v/>
      </c>
      <c r="J277" s="42" t="str">
        <f t="shared" si="35"/>
        <v/>
      </c>
      <c r="K277" s="42" t="str">
        <f t="shared" si="36"/>
        <v/>
      </c>
      <c r="L277" s="43" t="str">
        <f>IF($E277=3,Finish!H279,"")</f>
        <v/>
      </c>
    </row>
    <row r="278" spans="1:12" s="42" customFormat="1" x14ac:dyDescent="0.25">
      <c r="A278" s="37" t="str">
        <f t="shared" si="32"/>
        <v>-</v>
      </c>
      <c r="B278" s="38" t="str">
        <f>IF(D278="","",Finish!N280)</f>
        <v/>
      </c>
      <c r="C278" s="38" t="str">
        <f>IF(D278="","",Finish!M280)</f>
        <v/>
      </c>
      <c r="D278" s="39">
        <f>IF(LEFT(Finish!O280,1)&lt;&gt;"F",Finish!H280,"")</f>
        <v>277</v>
      </c>
      <c r="E278" s="40" t="str">
        <f>IF(B278="","",IF(B278="unattached","",COUNTIF(B$2:B278,B278)))</f>
        <v/>
      </c>
      <c r="F278" s="41" t="str">
        <f>IF(E278=3,SUMIF(B$2:B278,B278,D$2:D278),"")</f>
        <v/>
      </c>
      <c r="G278" s="42" t="str">
        <f t="shared" si="33"/>
        <v/>
      </c>
      <c r="H278" s="42" t="str">
        <f t="shared" si="34"/>
        <v/>
      </c>
      <c r="I278" s="43" t="str">
        <f>IF($E278=2,Finish!H280,"")</f>
        <v/>
      </c>
      <c r="J278" s="42" t="str">
        <f t="shared" si="35"/>
        <v/>
      </c>
      <c r="K278" s="42" t="str">
        <f t="shared" si="36"/>
        <v/>
      </c>
      <c r="L278" s="43" t="str">
        <f>IF($E278=3,Finish!H280,"")</f>
        <v/>
      </c>
    </row>
    <row r="279" spans="1:12" s="42" customFormat="1" x14ac:dyDescent="0.25">
      <c r="A279" s="37" t="str">
        <f t="shared" si="32"/>
        <v>-</v>
      </c>
      <c r="B279" s="38" t="str">
        <f>IF(D279="","",Finish!N281)</f>
        <v/>
      </c>
      <c r="C279" s="38" t="str">
        <f>IF(D279="","",Finish!M281)</f>
        <v/>
      </c>
      <c r="D279" s="39">
        <f>IF(LEFT(Finish!O281,1)&lt;&gt;"F",Finish!H281,"")</f>
        <v>278</v>
      </c>
      <c r="E279" s="40" t="str">
        <f>IF(B279="","",IF(B279="unattached","",COUNTIF(B$2:B279,B279)))</f>
        <v/>
      </c>
      <c r="F279" s="41" t="str">
        <f>IF(E279=3,SUMIF(B$2:B279,B279,D$2:D279),"")</f>
        <v/>
      </c>
      <c r="G279" s="42" t="str">
        <f t="shared" si="33"/>
        <v/>
      </c>
      <c r="H279" s="42" t="str">
        <f t="shared" si="34"/>
        <v/>
      </c>
      <c r="I279" s="43" t="str">
        <f>IF($E279=2,Finish!H281,"")</f>
        <v/>
      </c>
      <c r="J279" s="42" t="str">
        <f t="shared" si="35"/>
        <v/>
      </c>
      <c r="K279" s="42" t="str">
        <f t="shared" si="36"/>
        <v/>
      </c>
      <c r="L279" s="43" t="str">
        <f>IF($E279=3,Finish!H281,"")</f>
        <v/>
      </c>
    </row>
    <row r="280" spans="1:12" s="42" customFormat="1" x14ac:dyDescent="0.25">
      <c r="A280" s="37" t="str">
        <f t="shared" si="32"/>
        <v>-</v>
      </c>
      <c r="B280" s="38" t="str">
        <f>IF(D280="","",Finish!N282)</f>
        <v/>
      </c>
      <c r="C280" s="38" t="str">
        <f>IF(D280="","",Finish!M282)</f>
        <v/>
      </c>
      <c r="D280" s="39">
        <f>IF(LEFT(Finish!O282,1)&lt;&gt;"F",Finish!H282,"")</f>
        <v>279</v>
      </c>
      <c r="E280" s="40" t="str">
        <f>IF(B280="","",IF(B280="unattached","",COUNTIF(B$2:B280,B280)))</f>
        <v/>
      </c>
      <c r="F280" s="41" t="str">
        <f>IF(E280=3,SUMIF(B$2:B280,B280,D$2:D280),"")</f>
        <v/>
      </c>
      <c r="G280" s="42" t="str">
        <f t="shared" si="33"/>
        <v/>
      </c>
      <c r="H280" s="42" t="str">
        <f t="shared" si="34"/>
        <v/>
      </c>
      <c r="I280" s="43" t="str">
        <f>IF($E280=2,Finish!H282,"")</f>
        <v/>
      </c>
      <c r="J280" s="42" t="str">
        <f t="shared" si="35"/>
        <v/>
      </c>
      <c r="K280" s="42" t="str">
        <f t="shared" si="36"/>
        <v/>
      </c>
      <c r="L280" s="43" t="str">
        <f>IF($E280=3,Finish!H282,"")</f>
        <v/>
      </c>
    </row>
    <row r="281" spans="1:12" s="42" customFormat="1" x14ac:dyDescent="0.25">
      <c r="A281" s="37" t="str">
        <f t="shared" si="32"/>
        <v>-</v>
      </c>
      <c r="B281" s="38" t="str">
        <f>IF(D281="","",Finish!N283)</f>
        <v/>
      </c>
      <c r="C281" s="38" t="str">
        <f>IF(D281="","",Finish!M283)</f>
        <v/>
      </c>
      <c r="D281" s="39">
        <f>IF(LEFT(Finish!O283,1)&lt;&gt;"F",Finish!H283,"")</f>
        <v>280</v>
      </c>
      <c r="E281" s="40" t="str">
        <f>IF(B281="","",IF(B281="unattached","",COUNTIF(B$2:B281,B281)))</f>
        <v/>
      </c>
      <c r="F281" s="41" t="str">
        <f>IF(E281=3,SUMIF(B$2:B281,B281,D$2:D281),"")</f>
        <v/>
      </c>
      <c r="G281" s="42" t="str">
        <f t="shared" si="33"/>
        <v/>
      </c>
      <c r="H281" s="42" t="str">
        <f t="shared" si="34"/>
        <v/>
      </c>
      <c r="I281" s="43" t="str">
        <f>IF($E281=2,Finish!H283,"")</f>
        <v/>
      </c>
      <c r="J281" s="42" t="str">
        <f t="shared" si="35"/>
        <v/>
      </c>
      <c r="K281" s="42" t="str">
        <f t="shared" si="36"/>
        <v/>
      </c>
      <c r="L281" s="43" t="str">
        <f>IF($E281=3,Finish!H283,"")</f>
        <v/>
      </c>
    </row>
    <row r="282" spans="1:12" s="42" customFormat="1" x14ac:dyDescent="0.25">
      <c r="A282" s="37" t="str">
        <f t="shared" si="32"/>
        <v>-</v>
      </c>
      <c r="B282" s="38" t="str">
        <f>IF(D282="","",Finish!N284)</f>
        <v/>
      </c>
      <c r="C282" s="38" t="str">
        <f>IF(D282="","",Finish!M284)</f>
        <v/>
      </c>
      <c r="D282" s="39">
        <f>IF(LEFT(Finish!O284,1)&lt;&gt;"F",Finish!H284,"")</f>
        <v>281</v>
      </c>
      <c r="E282" s="40" t="str">
        <f>IF(B282="","",IF(B282="unattached","",COUNTIF(B$2:B282,B282)))</f>
        <v/>
      </c>
      <c r="F282" s="41" t="str">
        <f>IF(E282=3,SUMIF(B$2:B282,B282,D$2:D282),"")</f>
        <v/>
      </c>
      <c r="G282" s="42" t="str">
        <f t="shared" si="33"/>
        <v/>
      </c>
      <c r="H282" s="42" t="str">
        <f t="shared" si="34"/>
        <v/>
      </c>
      <c r="I282" s="43" t="str">
        <f>IF($E282=2,Finish!H284,"")</f>
        <v/>
      </c>
      <c r="J282" s="42" t="str">
        <f t="shared" si="35"/>
        <v/>
      </c>
      <c r="K282" s="42" t="str">
        <f t="shared" si="36"/>
        <v/>
      </c>
      <c r="L282" s="43" t="str">
        <f>IF($E282=3,Finish!H284,"")</f>
        <v/>
      </c>
    </row>
    <row r="283" spans="1:12" s="42" customFormat="1" x14ac:dyDescent="0.25">
      <c r="A283" s="37" t="str">
        <f t="shared" si="32"/>
        <v>-</v>
      </c>
      <c r="B283" s="38" t="str">
        <f>IF(D283="","",Finish!N285)</f>
        <v/>
      </c>
      <c r="C283" s="38" t="str">
        <f>IF(D283="","",Finish!M285)</f>
        <v/>
      </c>
      <c r="D283" s="39">
        <f>IF(LEFT(Finish!O285,1)&lt;&gt;"F",Finish!H285,"")</f>
        <v>282</v>
      </c>
      <c r="E283" s="40" t="str">
        <f>IF(B283="","",IF(B283="unattached","",COUNTIF(B$2:B283,B283)))</f>
        <v/>
      </c>
      <c r="F283" s="41" t="str">
        <f>IF(E283=3,SUMIF(B$2:B283,B283,D$2:D283),"")</f>
        <v/>
      </c>
      <c r="G283" s="42" t="str">
        <f t="shared" si="33"/>
        <v/>
      </c>
      <c r="H283" s="42" t="str">
        <f t="shared" si="34"/>
        <v/>
      </c>
      <c r="I283" s="43" t="str">
        <f>IF($E283=2,Finish!H285,"")</f>
        <v/>
      </c>
      <c r="J283" s="42" t="str">
        <f t="shared" si="35"/>
        <v/>
      </c>
      <c r="K283" s="42" t="str">
        <f t="shared" si="36"/>
        <v/>
      </c>
      <c r="L283" s="43" t="str">
        <f>IF($E283=3,Finish!H285,"")</f>
        <v/>
      </c>
    </row>
    <row r="284" spans="1:12" s="42" customFormat="1" x14ac:dyDescent="0.25">
      <c r="A284" s="37" t="str">
        <f t="shared" si="32"/>
        <v>-</v>
      </c>
      <c r="B284" s="38" t="str">
        <f>IF(D284="","",Finish!N286)</f>
        <v/>
      </c>
      <c r="C284" s="38" t="str">
        <f>IF(D284="","",Finish!M286)</f>
        <v/>
      </c>
      <c r="D284" s="39">
        <f>IF(LEFT(Finish!O286,1)&lt;&gt;"F",Finish!H286,"")</f>
        <v>283</v>
      </c>
      <c r="E284" s="40" t="str">
        <f>IF(B284="","",IF(B284="unattached","",COUNTIF(B$2:B284,B284)))</f>
        <v/>
      </c>
      <c r="F284" s="41" t="str">
        <f>IF(E284=3,SUMIF(B$2:B284,B284,D$2:D284),"")</f>
        <v/>
      </c>
      <c r="G284" s="42" t="str">
        <f t="shared" si="33"/>
        <v/>
      </c>
      <c r="H284" s="42" t="str">
        <f t="shared" si="34"/>
        <v/>
      </c>
      <c r="I284" s="43" t="str">
        <f>IF($E284=2,Finish!H286,"")</f>
        <v/>
      </c>
      <c r="J284" s="42" t="str">
        <f t="shared" si="35"/>
        <v/>
      </c>
      <c r="K284" s="42" t="str">
        <f t="shared" si="36"/>
        <v/>
      </c>
      <c r="L284" s="43" t="str">
        <f>IF($E284=3,Finish!H286,"")</f>
        <v/>
      </c>
    </row>
    <row r="285" spans="1:12" s="42" customFormat="1" x14ac:dyDescent="0.25">
      <c r="A285" s="37" t="str">
        <f t="shared" si="32"/>
        <v>-</v>
      </c>
      <c r="B285" s="38" t="str">
        <f>IF(D285="","",Finish!N287)</f>
        <v/>
      </c>
      <c r="C285" s="38" t="str">
        <f>IF(D285="","",Finish!M287)</f>
        <v/>
      </c>
      <c r="D285" s="39">
        <f>IF(LEFT(Finish!O287,1)&lt;&gt;"F",Finish!H287,"")</f>
        <v>284</v>
      </c>
      <c r="E285" s="40" t="str">
        <f>IF(B285="","",IF(B285="unattached","",COUNTIF(B$2:B285,B285)))</f>
        <v/>
      </c>
      <c r="F285" s="41" t="str">
        <f>IF(E285=3,SUMIF(B$2:B285,B285,D$2:D285),"")</f>
        <v/>
      </c>
      <c r="G285" s="42" t="str">
        <f t="shared" si="33"/>
        <v/>
      </c>
      <c r="H285" s="42" t="str">
        <f t="shared" si="34"/>
        <v/>
      </c>
      <c r="I285" s="43" t="str">
        <f>IF($E285=2,Finish!H287,"")</f>
        <v/>
      </c>
      <c r="J285" s="42" t="str">
        <f t="shared" si="35"/>
        <v/>
      </c>
      <c r="K285" s="42" t="str">
        <f t="shared" si="36"/>
        <v/>
      </c>
      <c r="L285" s="43" t="str">
        <f>IF($E285=3,Finish!H287,"")</f>
        <v/>
      </c>
    </row>
    <row r="286" spans="1:12" s="42" customFormat="1" x14ac:dyDescent="0.25">
      <c r="A286" s="37" t="str">
        <f t="shared" si="32"/>
        <v>-</v>
      </c>
      <c r="B286" s="38" t="str">
        <f>IF(D286="","",Finish!N288)</f>
        <v/>
      </c>
      <c r="C286" s="38" t="str">
        <f>IF(D286="","",Finish!M288)</f>
        <v/>
      </c>
      <c r="D286" s="39">
        <f>IF(LEFT(Finish!O288,1)&lt;&gt;"F",Finish!H288,"")</f>
        <v>285</v>
      </c>
      <c r="E286" s="40" t="str">
        <f>IF(B286="","",IF(B286="unattached","",COUNTIF(B$2:B286,B286)))</f>
        <v/>
      </c>
      <c r="F286" s="41" t="str">
        <f>IF(E286=3,SUMIF(B$2:B286,B286,D$2:D286),"")</f>
        <v/>
      </c>
      <c r="G286" s="42" t="str">
        <f t="shared" si="33"/>
        <v/>
      </c>
      <c r="H286" s="42" t="str">
        <f t="shared" si="34"/>
        <v/>
      </c>
      <c r="I286" s="43" t="str">
        <f>IF($E286=2,Finish!H288,"")</f>
        <v/>
      </c>
      <c r="J286" s="42" t="str">
        <f t="shared" si="35"/>
        <v/>
      </c>
      <c r="K286" s="42" t="str">
        <f t="shared" si="36"/>
        <v/>
      </c>
      <c r="L286" s="43" t="str">
        <f>IF($E286=3,Finish!H288,"")</f>
        <v/>
      </c>
    </row>
    <row r="287" spans="1:12" s="42" customFormat="1" x14ac:dyDescent="0.25">
      <c r="A287" s="37" t="str">
        <f t="shared" si="32"/>
        <v>-</v>
      </c>
      <c r="B287" s="38" t="str">
        <f>IF(D287="","",Finish!N289)</f>
        <v/>
      </c>
      <c r="C287" s="38" t="str">
        <f>IF(D287="","",Finish!M289)</f>
        <v/>
      </c>
      <c r="D287" s="39">
        <f>IF(LEFT(Finish!O289,1)&lt;&gt;"F",Finish!H289,"")</f>
        <v>286</v>
      </c>
      <c r="E287" s="40" t="str">
        <f>IF(B287="","",IF(B287="unattached","",COUNTIF(B$2:B287,B287)))</f>
        <v/>
      </c>
      <c r="F287" s="41" t="str">
        <f>IF(E287=3,SUMIF(B$2:B287,B287,D$2:D287),"")</f>
        <v/>
      </c>
      <c r="G287" s="42" t="str">
        <f t="shared" si="33"/>
        <v/>
      </c>
      <c r="H287" s="42" t="str">
        <f t="shared" si="34"/>
        <v/>
      </c>
      <c r="I287" s="43" t="str">
        <f>IF($E287=2,Finish!H289,"")</f>
        <v/>
      </c>
      <c r="J287" s="42" t="str">
        <f t="shared" si="35"/>
        <v/>
      </c>
      <c r="K287" s="42" t="str">
        <f t="shared" si="36"/>
        <v/>
      </c>
      <c r="L287" s="43" t="str">
        <f>IF($E287=3,Finish!H289,"")</f>
        <v/>
      </c>
    </row>
    <row r="288" spans="1:12" s="42" customFormat="1" x14ac:dyDescent="0.25">
      <c r="A288" s="37" t="str">
        <f t="shared" si="32"/>
        <v>-</v>
      </c>
      <c r="B288" s="38" t="str">
        <f>IF(D288="","",Finish!N290)</f>
        <v/>
      </c>
      <c r="C288" s="38" t="str">
        <f>IF(D288="","",Finish!M290)</f>
        <v/>
      </c>
      <c r="D288" s="39">
        <f>IF(LEFT(Finish!O290,1)&lt;&gt;"F",Finish!H290,"")</f>
        <v>287</v>
      </c>
      <c r="E288" s="40" t="str">
        <f>IF(B288="","",IF(B288="unattached","",COUNTIF(B$2:B288,B288)))</f>
        <v/>
      </c>
      <c r="F288" s="41" t="str">
        <f>IF(E288=3,SUMIF(B$2:B288,B288,D$2:D288),"")</f>
        <v/>
      </c>
      <c r="G288" s="42" t="str">
        <f t="shared" si="33"/>
        <v/>
      </c>
      <c r="H288" s="42" t="str">
        <f t="shared" si="34"/>
        <v/>
      </c>
      <c r="I288" s="43" t="str">
        <f>IF($E288=2,Finish!H290,"")</f>
        <v/>
      </c>
      <c r="J288" s="42" t="str">
        <f t="shared" si="35"/>
        <v/>
      </c>
      <c r="K288" s="42" t="str">
        <f t="shared" si="36"/>
        <v/>
      </c>
      <c r="L288" s="43" t="str">
        <f>IF($E288=3,Finish!H290,"")</f>
        <v/>
      </c>
    </row>
    <row r="289" spans="1:12" s="42" customFormat="1" x14ac:dyDescent="0.25">
      <c r="A289" s="37" t="str">
        <f t="shared" si="32"/>
        <v>-</v>
      </c>
      <c r="B289" s="38" t="str">
        <f>IF(D289="","",Finish!N291)</f>
        <v/>
      </c>
      <c r="C289" s="38" t="str">
        <f>IF(D289="","",Finish!M291)</f>
        <v/>
      </c>
      <c r="D289" s="39">
        <f>IF(LEFT(Finish!O291,1)&lt;&gt;"F",Finish!H291,"")</f>
        <v>288</v>
      </c>
      <c r="E289" s="40" t="str">
        <f>IF(B289="","",IF(B289="unattached","",COUNTIF(B$2:B289,B289)))</f>
        <v/>
      </c>
      <c r="F289" s="41" t="str">
        <f>IF(E289=3,SUMIF(B$2:B289,B289,D$2:D289),"")</f>
        <v/>
      </c>
      <c r="G289" s="42" t="str">
        <f t="shared" si="33"/>
        <v/>
      </c>
      <c r="H289" s="42" t="str">
        <f t="shared" si="34"/>
        <v/>
      </c>
      <c r="I289" s="43" t="str">
        <f>IF($E289=2,Finish!H291,"")</f>
        <v/>
      </c>
      <c r="J289" s="42" t="str">
        <f t="shared" si="35"/>
        <v/>
      </c>
      <c r="K289" s="42" t="str">
        <f t="shared" si="36"/>
        <v/>
      </c>
      <c r="L289" s="43" t="str">
        <f>IF($E289=3,Finish!H291,"")</f>
        <v/>
      </c>
    </row>
    <row r="290" spans="1:12" s="42" customFormat="1" x14ac:dyDescent="0.25">
      <c r="A290" s="37" t="str">
        <f t="shared" si="32"/>
        <v>-</v>
      </c>
      <c r="B290" s="38" t="str">
        <f>IF(D290="","",Finish!N292)</f>
        <v/>
      </c>
      <c r="C290" s="38" t="str">
        <f>IF(D290="","",Finish!M292)</f>
        <v/>
      </c>
      <c r="D290" s="39">
        <f>IF(LEFT(Finish!O292,1)&lt;&gt;"F",Finish!H292,"")</f>
        <v>289</v>
      </c>
      <c r="E290" s="40" t="str">
        <f>IF(B290="","",IF(B290="unattached","",COUNTIF(B$2:B290,B290)))</f>
        <v/>
      </c>
      <c r="F290" s="41" t="str">
        <f>IF(E290=3,SUMIF(B$2:B290,B290,D$2:D290),"")</f>
        <v/>
      </c>
      <c r="G290" s="42" t="str">
        <f t="shared" si="33"/>
        <v/>
      </c>
      <c r="H290" s="42" t="str">
        <f t="shared" si="34"/>
        <v/>
      </c>
      <c r="I290" s="43" t="str">
        <f>IF($E290=2,Finish!H292,"")</f>
        <v/>
      </c>
      <c r="J290" s="42" t="str">
        <f t="shared" si="35"/>
        <v/>
      </c>
      <c r="K290" s="42" t="str">
        <f t="shared" si="36"/>
        <v/>
      </c>
      <c r="L290" s="43" t="str">
        <f>IF($E290=3,Finish!H292,"")</f>
        <v/>
      </c>
    </row>
    <row r="291" spans="1:12" s="42" customFormat="1" x14ac:dyDescent="0.25">
      <c r="A291" s="37" t="str">
        <f t="shared" si="32"/>
        <v>-</v>
      </c>
      <c r="B291" s="38" t="str">
        <f>IF(D291="","",Finish!N293)</f>
        <v/>
      </c>
      <c r="C291" s="38" t="str">
        <f>IF(D291="","",Finish!M293)</f>
        <v/>
      </c>
      <c r="D291" s="39">
        <f>IF(LEFT(Finish!O293,1)&lt;&gt;"F",Finish!H293,"")</f>
        <v>290</v>
      </c>
      <c r="E291" s="40" t="str">
        <f>IF(B291="","",IF(B291="unattached","",COUNTIF(B$2:B291,B291)))</f>
        <v/>
      </c>
      <c r="F291" s="41" t="str">
        <f>IF(E291=3,SUMIF(B$2:B291,B291,D$2:D291),"")</f>
        <v/>
      </c>
      <c r="G291" s="42" t="str">
        <f t="shared" si="33"/>
        <v/>
      </c>
      <c r="H291" s="42" t="str">
        <f t="shared" si="34"/>
        <v/>
      </c>
      <c r="I291" s="43" t="str">
        <f>IF($E291=2,Finish!H293,"")</f>
        <v/>
      </c>
      <c r="J291" s="42" t="str">
        <f t="shared" si="35"/>
        <v/>
      </c>
      <c r="K291" s="42" t="str">
        <f t="shared" si="36"/>
        <v/>
      </c>
      <c r="L291" s="43" t="str">
        <f>IF($E291=3,Finish!H293,"")</f>
        <v/>
      </c>
    </row>
    <row r="292" spans="1:12" s="42" customFormat="1" x14ac:dyDescent="0.25">
      <c r="A292" s="37" t="str">
        <f t="shared" si="32"/>
        <v>-</v>
      </c>
      <c r="B292" s="38" t="str">
        <f>IF(D292="","",Finish!N294)</f>
        <v/>
      </c>
      <c r="C292" s="38" t="str">
        <f>IF(D292="","",Finish!M294)</f>
        <v/>
      </c>
      <c r="D292" s="39">
        <f>IF(LEFT(Finish!O294,1)&lt;&gt;"F",Finish!H294,"")</f>
        <v>291</v>
      </c>
      <c r="E292" s="40" t="str">
        <f>IF(B292="","",IF(B292="unattached","",COUNTIF(B$2:B292,B292)))</f>
        <v/>
      </c>
      <c r="F292" s="41" t="str">
        <f>IF(E292=3,SUMIF(B$2:B292,B292,D$2:D292),"")</f>
        <v/>
      </c>
      <c r="G292" s="42" t="str">
        <f t="shared" si="33"/>
        <v/>
      </c>
      <c r="H292" s="42" t="str">
        <f t="shared" si="34"/>
        <v/>
      </c>
      <c r="I292" s="43" t="str">
        <f>IF($E292=2,Finish!H294,"")</f>
        <v/>
      </c>
      <c r="J292" s="42" t="str">
        <f t="shared" si="35"/>
        <v/>
      </c>
      <c r="K292" s="42" t="str">
        <f t="shared" si="36"/>
        <v/>
      </c>
      <c r="L292" s="43" t="str">
        <f>IF($E292=3,Finish!H294,"")</f>
        <v/>
      </c>
    </row>
    <row r="293" spans="1:12" s="42" customFormat="1" x14ac:dyDescent="0.25">
      <c r="A293" s="37" t="str">
        <f t="shared" si="32"/>
        <v>-</v>
      </c>
      <c r="B293" s="38" t="str">
        <f>IF(D293="","",Finish!N295)</f>
        <v/>
      </c>
      <c r="C293" s="38" t="str">
        <f>IF(D293="","",Finish!M295)</f>
        <v/>
      </c>
      <c r="D293" s="39">
        <f>IF(LEFT(Finish!O295,1)&lt;&gt;"F",Finish!H295,"")</f>
        <v>292</v>
      </c>
      <c r="E293" s="40" t="str">
        <f>IF(B293="","",IF(B293="unattached","",COUNTIF(B$2:B293,B293)))</f>
        <v/>
      </c>
      <c r="F293" s="41" t="str">
        <f>IF(E293=3,SUMIF(B$2:B293,B293,D$2:D293),"")</f>
        <v/>
      </c>
      <c r="G293" s="42" t="str">
        <f t="shared" si="33"/>
        <v/>
      </c>
      <c r="H293" s="42" t="str">
        <f t="shared" si="34"/>
        <v/>
      </c>
      <c r="I293" s="43" t="str">
        <f>IF($E293=2,Finish!H295,"")</f>
        <v/>
      </c>
      <c r="J293" s="42" t="str">
        <f t="shared" si="35"/>
        <v/>
      </c>
      <c r="K293" s="42" t="str">
        <f t="shared" si="36"/>
        <v/>
      </c>
      <c r="L293" s="43" t="str">
        <f>IF($E293=3,Finish!H295,"")</f>
        <v/>
      </c>
    </row>
    <row r="294" spans="1:12" s="42" customFormat="1" x14ac:dyDescent="0.25">
      <c r="A294" s="37" t="str">
        <f t="shared" si="32"/>
        <v>-</v>
      </c>
      <c r="B294" s="38" t="str">
        <f>IF(D294="","",Finish!N296)</f>
        <v/>
      </c>
      <c r="C294" s="38" t="str">
        <f>IF(D294="","",Finish!M296)</f>
        <v/>
      </c>
      <c r="D294" s="39">
        <f>IF(LEFT(Finish!O296,1)&lt;&gt;"F",Finish!H296,"")</f>
        <v>293</v>
      </c>
      <c r="E294" s="40" t="str">
        <f>IF(B294="","",IF(B294="unattached","",COUNTIF(B$2:B294,B294)))</f>
        <v/>
      </c>
      <c r="F294" s="41" t="str">
        <f>IF(E294=3,SUMIF(B$2:B294,B294,D$2:D294),"")</f>
        <v/>
      </c>
      <c r="G294" s="42" t="str">
        <f t="shared" si="33"/>
        <v/>
      </c>
      <c r="H294" s="42" t="str">
        <f t="shared" si="34"/>
        <v/>
      </c>
      <c r="I294" s="43" t="str">
        <f>IF($E294=2,Finish!H296,"")</f>
        <v/>
      </c>
      <c r="J294" s="42" t="str">
        <f t="shared" si="35"/>
        <v/>
      </c>
      <c r="K294" s="42" t="str">
        <f t="shared" si="36"/>
        <v/>
      </c>
      <c r="L294" s="43" t="str">
        <f>IF($E294=3,Finish!H296,"")</f>
        <v/>
      </c>
    </row>
    <row r="295" spans="1:12" s="42" customFormat="1" x14ac:dyDescent="0.25">
      <c r="A295" s="37" t="str">
        <f t="shared" si="32"/>
        <v>-</v>
      </c>
      <c r="B295" s="38" t="str">
        <f>IF(D295="","",Finish!N297)</f>
        <v/>
      </c>
      <c r="C295" s="38" t="str">
        <f>IF(D295="","",Finish!M297)</f>
        <v/>
      </c>
      <c r="D295" s="39">
        <f>IF(LEFT(Finish!O297,1)&lt;&gt;"F",Finish!H297,"")</f>
        <v>294</v>
      </c>
      <c r="E295" s="40" t="str">
        <f>IF(B295="","",IF(B295="unattached","",COUNTIF(B$2:B295,B295)))</f>
        <v/>
      </c>
      <c r="F295" s="41" t="str">
        <f>IF(E295=3,SUMIF(B$2:B295,B295,D$2:D295),"")</f>
        <v/>
      </c>
      <c r="G295" s="42" t="str">
        <f t="shared" si="33"/>
        <v/>
      </c>
      <c r="H295" s="42" t="str">
        <f t="shared" si="34"/>
        <v/>
      </c>
      <c r="I295" s="43" t="str">
        <f>IF($E295=2,Finish!H297,"")</f>
        <v/>
      </c>
      <c r="J295" s="42" t="str">
        <f t="shared" si="35"/>
        <v/>
      </c>
      <c r="K295" s="42" t="str">
        <f t="shared" si="36"/>
        <v/>
      </c>
      <c r="L295" s="43" t="str">
        <f>IF($E295=3,Finish!H297,"")</f>
        <v/>
      </c>
    </row>
    <row r="296" spans="1:12" s="42" customFormat="1" x14ac:dyDescent="0.25">
      <c r="A296" s="37" t="str">
        <f t="shared" si="32"/>
        <v>-</v>
      </c>
      <c r="B296" s="38" t="str">
        <f>IF(D296="","",Finish!N298)</f>
        <v/>
      </c>
      <c r="C296" s="38" t="str">
        <f>IF(D296="","",Finish!M298)</f>
        <v/>
      </c>
      <c r="D296" s="39">
        <f>IF(LEFT(Finish!O298,1)&lt;&gt;"F",Finish!H298,"")</f>
        <v>295</v>
      </c>
      <c r="E296" s="40" t="str">
        <f>IF(B296="","",IF(B296="unattached","",COUNTIF(B$2:B296,B296)))</f>
        <v/>
      </c>
      <c r="F296" s="41" t="str">
        <f>IF(E296=3,SUMIF(B$2:B296,B296,D$2:D296),"")</f>
        <v/>
      </c>
      <c r="G296" s="42" t="str">
        <f t="shared" si="33"/>
        <v/>
      </c>
      <c r="H296" s="42" t="str">
        <f t="shared" si="34"/>
        <v/>
      </c>
      <c r="I296" s="43" t="str">
        <f>IF($E296=2,Finish!H298,"")</f>
        <v/>
      </c>
      <c r="J296" s="42" t="str">
        <f t="shared" si="35"/>
        <v/>
      </c>
      <c r="K296" s="42" t="str">
        <f t="shared" si="36"/>
        <v/>
      </c>
      <c r="L296" s="43" t="str">
        <f>IF($E296=3,Finish!H298,"")</f>
        <v/>
      </c>
    </row>
    <row r="297" spans="1:12" s="42" customFormat="1" x14ac:dyDescent="0.25">
      <c r="A297" s="37" t="str">
        <f t="shared" si="32"/>
        <v>-</v>
      </c>
      <c r="B297" s="38" t="str">
        <f>IF(D297="","",Finish!N299)</f>
        <v/>
      </c>
      <c r="C297" s="38" t="str">
        <f>IF(D297="","",Finish!M299)</f>
        <v/>
      </c>
      <c r="D297" s="39">
        <f>IF(LEFT(Finish!O299,1)&lt;&gt;"F",Finish!H299,"")</f>
        <v>296</v>
      </c>
      <c r="E297" s="40" t="str">
        <f>IF(B297="","",IF(B297="unattached","",COUNTIF(B$2:B297,B297)))</f>
        <v/>
      </c>
      <c r="F297" s="41" t="str">
        <f>IF(E297=3,SUMIF(B$2:B297,B297,D$2:D297),"")</f>
        <v/>
      </c>
      <c r="G297" s="42" t="str">
        <f t="shared" si="33"/>
        <v/>
      </c>
      <c r="H297" s="42" t="str">
        <f t="shared" si="34"/>
        <v/>
      </c>
      <c r="I297" s="43" t="str">
        <f>IF($E297=2,Finish!H299,"")</f>
        <v/>
      </c>
      <c r="J297" s="42" t="str">
        <f t="shared" si="35"/>
        <v/>
      </c>
      <c r="K297" s="42" t="str">
        <f t="shared" si="36"/>
        <v/>
      </c>
      <c r="L297" s="43" t="str">
        <f>IF($E297=3,Finish!H299,"")</f>
        <v/>
      </c>
    </row>
    <row r="298" spans="1:12" s="42" customFormat="1" x14ac:dyDescent="0.25">
      <c r="A298" s="37" t="str">
        <f t="shared" si="32"/>
        <v>-</v>
      </c>
      <c r="B298" s="38" t="str">
        <f>IF(D298="","",Finish!N300)</f>
        <v/>
      </c>
      <c r="C298" s="38" t="str">
        <f>IF(D298="","",Finish!M300)</f>
        <v/>
      </c>
      <c r="D298" s="39">
        <f>IF(LEFT(Finish!O300,1)&lt;&gt;"F",Finish!H300,"")</f>
        <v>297</v>
      </c>
      <c r="E298" s="40" t="str">
        <f>IF(B298="","",IF(B298="unattached","",COUNTIF(B$2:B298,B298)))</f>
        <v/>
      </c>
      <c r="F298" s="41" t="str">
        <f>IF(E298=3,SUMIF(B$2:B298,B298,D$2:D298),"")</f>
        <v/>
      </c>
      <c r="G298" s="42" t="str">
        <f t="shared" si="33"/>
        <v/>
      </c>
      <c r="H298" s="42" t="str">
        <f t="shared" si="34"/>
        <v/>
      </c>
      <c r="I298" s="43" t="str">
        <f>IF($E298=2,Finish!H300,"")</f>
        <v/>
      </c>
      <c r="J298" s="42" t="str">
        <f t="shared" si="35"/>
        <v/>
      </c>
      <c r="K298" s="42" t="str">
        <f t="shared" si="36"/>
        <v/>
      </c>
      <c r="L298" s="43" t="str">
        <f>IF($E298=3,Finish!H300,"")</f>
        <v/>
      </c>
    </row>
    <row r="299" spans="1:12" s="42" customFormat="1" x14ac:dyDescent="0.25">
      <c r="A299" s="37" t="str">
        <f t="shared" si="32"/>
        <v>-</v>
      </c>
      <c r="B299" s="38" t="str">
        <f>IF(D299="","",Finish!N301)</f>
        <v/>
      </c>
      <c r="C299" s="38" t="str">
        <f>IF(D299="","",Finish!M301)</f>
        <v/>
      </c>
      <c r="D299" s="39">
        <f>IF(LEFT(Finish!O301,1)&lt;&gt;"F",Finish!H301,"")</f>
        <v>298</v>
      </c>
      <c r="E299" s="40" t="str">
        <f>IF(B299="","",IF(B299="unattached","",COUNTIF(B$2:B299,B299)))</f>
        <v/>
      </c>
      <c r="F299" s="41" t="str">
        <f>IF(E299=3,SUMIF(B$2:B299,B299,D$2:D299),"")</f>
        <v/>
      </c>
      <c r="G299" s="42" t="str">
        <f t="shared" si="33"/>
        <v/>
      </c>
      <c r="H299" s="42" t="str">
        <f t="shared" si="34"/>
        <v/>
      </c>
      <c r="I299" s="43" t="str">
        <f>IF($E299=2,Finish!H301,"")</f>
        <v/>
      </c>
      <c r="J299" s="42" t="str">
        <f t="shared" si="35"/>
        <v/>
      </c>
      <c r="K299" s="42" t="str">
        <f t="shared" si="36"/>
        <v/>
      </c>
      <c r="L299" s="43" t="str">
        <f>IF($E299=3,Finish!H301,"")</f>
        <v/>
      </c>
    </row>
    <row r="300" spans="1:12" s="42" customFormat="1" x14ac:dyDescent="0.25">
      <c r="A300" s="37" t="str">
        <f t="shared" si="32"/>
        <v>-</v>
      </c>
      <c r="B300" s="38" t="str">
        <f>IF(D300="","",Finish!N302)</f>
        <v/>
      </c>
      <c r="C300" s="38" t="str">
        <f>IF(D300="","",Finish!M302)</f>
        <v/>
      </c>
      <c r="D300" s="39">
        <f>IF(LEFT(Finish!O302,1)&lt;&gt;"F",Finish!H302,"")</f>
        <v>299</v>
      </c>
      <c r="E300" s="40" t="str">
        <f>IF(B300="","",IF(B300="unattached","",COUNTIF(B$2:B300,B300)))</f>
        <v/>
      </c>
      <c r="F300" s="41" t="str">
        <f>IF(E300=3,SUMIF(B$2:B300,B300,D$2:D300),"")</f>
        <v/>
      </c>
      <c r="G300" s="42" t="str">
        <f t="shared" si="33"/>
        <v/>
      </c>
      <c r="H300" s="42" t="str">
        <f t="shared" si="34"/>
        <v/>
      </c>
      <c r="I300" s="43" t="str">
        <f>IF($E300=2,Finish!H302,"")</f>
        <v/>
      </c>
      <c r="J300" s="42" t="str">
        <f t="shared" si="35"/>
        <v/>
      </c>
      <c r="K300" s="42" t="str">
        <f t="shared" si="36"/>
        <v/>
      </c>
      <c r="L300" s="43" t="str">
        <f>IF($E300=3,Finish!H302,"")</f>
        <v/>
      </c>
    </row>
    <row r="301" spans="1:12" s="42" customFormat="1" x14ac:dyDescent="0.25">
      <c r="A301" s="37" t="str">
        <f t="shared" si="32"/>
        <v>-</v>
      </c>
      <c r="B301" s="38" t="str">
        <f>IF(D301="","",Finish!N303)</f>
        <v/>
      </c>
      <c r="C301" s="38" t="str">
        <f>IF(D301="","",Finish!M303)</f>
        <v/>
      </c>
      <c r="D301" s="39">
        <f>IF(LEFT(Finish!O303,1)&lt;&gt;"F",Finish!H303,"")</f>
        <v>300</v>
      </c>
      <c r="E301" s="40" t="str">
        <f>IF(B301="","",IF(B301="unattached","",COUNTIF(B$2:B301,B301)))</f>
        <v/>
      </c>
      <c r="F301" s="41" t="str">
        <f>IF(E301=3,SUMIF(B$2:B301,B301,D$2:D301),"")</f>
        <v/>
      </c>
      <c r="G301" s="42" t="str">
        <f t="shared" si="33"/>
        <v/>
      </c>
      <c r="H301" s="42" t="str">
        <f t="shared" si="34"/>
        <v/>
      </c>
      <c r="I301" s="43" t="str">
        <f>IF($E301=2,Finish!H303,"")</f>
        <v/>
      </c>
      <c r="J301" s="42" t="str">
        <f t="shared" si="35"/>
        <v/>
      </c>
      <c r="K301" s="42" t="str">
        <f t="shared" si="36"/>
        <v/>
      </c>
      <c r="L301" s="43" t="str">
        <f>IF($E301=3,Finish!H303,"")</f>
        <v/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01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21.33203125" bestFit="1" customWidth="1"/>
    <col min="3" max="3" width="16.33203125" bestFit="1" customWidth="1"/>
    <col min="4" max="4" width="4.33203125" style="1" customWidth="1"/>
    <col min="5" max="5" width="8.88671875" customWidth="1"/>
    <col min="6" max="6" width="9.44140625" style="6" customWidth="1"/>
    <col min="7" max="7" width="16.5546875" bestFit="1" customWidth="1"/>
    <col min="8" max="8" width="12.33203125" bestFit="1" customWidth="1"/>
    <col min="9" max="9" width="3" style="6" bestFit="1" customWidth="1"/>
    <col min="10" max="10" width="16.5546875" bestFit="1" customWidth="1"/>
    <col min="11" max="11" width="15.109375" bestFit="1" customWidth="1"/>
    <col min="12" max="12" width="3" style="6" bestFit="1" customWidth="1"/>
  </cols>
  <sheetData>
    <row r="1" spans="1:12" s="3" customFormat="1" x14ac:dyDescent="0.25">
      <c r="A1" s="5" t="s">
        <v>17</v>
      </c>
      <c r="B1" s="2" t="s">
        <v>58</v>
      </c>
      <c r="D1" s="2" t="s">
        <v>15</v>
      </c>
      <c r="E1" s="2" t="s">
        <v>18</v>
      </c>
      <c r="F1" s="4" t="s">
        <v>16</v>
      </c>
      <c r="H1" s="3" t="s">
        <v>19</v>
      </c>
      <c r="I1" s="7"/>
      <c r="K1" s="3" t="s">
        <v>20</v>
      </c>
      <c r="L1" s="7"/>
    </row>
    <row r="2" spans="1:12" s="35" customFormat="1" x14ac:dyDescent="0.25">
      <c r="A2" s="30" t="str">
        <f>IF($F2="","-",RANK($F2,$F:$F,1))</f>
        <v>-</v>
      </c>
      <c r="B2" s="31" t="str">
        <f>IF(D2="","",Finish!N4)</f>
        <v/>
      </c>
      <c r="C2" s="31" t="str">
        <f>IF(D2="","",Finish!M4)</f>
        <v/>
      </c>
      <c r="D2" s="32" t="str">
        <f>IF(LEFT(Finish!O4,1)="W",Finish!J4,"")</f>
        <v/>
      </c>
      <c r="E2" s="33" t="str">
        <f>IF(B2="","",IF(B2="unattached","",COUNTIF(B$2:B2,B2)))</f>
        <v/>
      </c>
      <c r="F2" s="34" t="str">
        <f>IF(E2=3,SUMIF(B$2:B2,B2,D$2:D2),"")</f>
        <v/>
      </c>
      <c r="G2" s="35" t="str">
        <f t="shared" ref="G2:G33" si="0">IF($E2=2,B2,"")</f>
        <v/>
      </c>
      <c r="H2" s="35" t="str">
        <f t="shared" ref="H2:H33" si="1">IF($E2=2,C2,"")</f>
        <v/>
      </c>
      <c r="I2" s="36" t="str">
        <f t="shared" ref="I2:I33" si="2">IF($E2=2,D2,"")</f>
        <v/>
      </c>
      <c r="J2" s="35" t="str">
        <f t="shared" ref="J2:J33" si="3">IF($E2=3,B2,"")</f>
        <v/>
      </c>
      <c r="K2" s="35" t="str">
        <f t="shared" ref="K2:K33" si="4">IF($E2=3,C2,"")</f>
        <v/>
      </c>
      <c r="L2" s="36" t="str">
        <f t="shared" ref="L2:L33" si="5">IF($E2=3,D2,"")</f>
        <v/>
      </c>
    </row>
    <row r="3" spans="1:12" s="35" customFormat="1" x14ac:dyDescent="0.25">
      <c r="A3" s="30" t="str">
        <f t="shared" ref="A3:A66" si="6">IF($F3="","-",RANK($F3,$F:$F,1))</f>
        <v>-</v>
      </c>
      <c r="B3" s="31" t="str">
        <f>IF(D3="","",Finish!N5)</f>
        <v/>
      </c>
      <c r="C3" s="31" t="str">
        <f>IF(D3="","",Finish!M5)</f>
        <v/>
      </c>
      <c r="D3" s="32" t="str">
        <f>IF(LEFT(Finish!O5,1)="W",Finish!J5,"")</f>
        <v/>
      </c>
      <c r="E3" s="33" t="str">
        <f>IF(B3="","",IF(B3="unattached","",COUNTIF(B$2:B3,B3)))</f>
        <v/>
      </c>
      <c r="F3" s="34" t="str">
        <f>IF(E3=3,SUMIF(B$2:B3,B3,D$2:D3),"")</f>
        <v/>
      </c>
      <c r="G3" s="35" t="str">
        <f t="shared" si="0"/>
        <v/>
      </c>
      <c r="H3" s="35" t="str">
        <f t="shared" si="1"/>
        <v/>
      </c>
      <c r="I3" s="36" t="str">
        <f t="shared" si="2"/>
        <v/>
      </c>
      <c r="J3" s="35" t="str">
        <f t="shared" si="3"/>
        <v/>
      </c>
      <c r="K3" s="35" t="str">
        <f t="shared" si="4"/>
        <v/>
      </c>
      <c r="L3" s="36" t="str">
        <f t="shared" si="5"/>
        <v/>
      </c>
    </row>
    <row r="4" spans="1:12" s="35" customFormat="1" x14ac:dyDescent="0.25">
      <c r="A4" s="30" t="str">
        <f t="shared" si="6"/>
        <v>-</v>
      </c>
      <c r="B4" s="31" t="str">
        <f>IF(D4="","",Finish!N6)</f>
        <v/>
      </c>
      <c r="C4" s="31" t="str">
        <f>IF(D4="","",Finish!M6)</f>
        <v/>
      </c>
      <c r="D4" s="32" t="str">
        <f>IF(LEFT(Finish!O6,1)="W",Finish!J6,"")</f>
        <v/>
      </c>
      <c r="E4" s="33" t="str">
        <f>IF(B4="","",IF(B4="unattached","",COUNTIF(B$2:B4,B4)))</f>
        <v/>
      </c>
      <c r="F4" s="34" t="str">
        <f>IF(E4=3,SUMIF(B$2:B4,B4,D$2:D4),"")</f>
        <v/>
      </c>
      <c r="G4" s="35" t="str">
        <f t="shared" si="0"/>
        <v/>
      </c>
      <c r="H4" s="35" t="str">
        <f t="shared" si="1"/>
        <v/>
      </c>
      <c r="I4" s="36" t="str">
        <f t="shared" si="2"/>
        <v/>
      </c>
      <c r="J4" s="35" t="str">
        <f t="shared" si="3"/>
        <v/>
      </c>
      <c r="K4" s="35" t="str">
        <f t="shared" si="4"/>
        <v/>
      </c>
      <c r="L4" s="36" t="str">
        <f t="shared" si="5"/>
        <v/>
      </c>
    </row>
    <row r="5" spans="1:12" s="35" customFormat="1" x14ac:dyDescent="0.25">
      <c r="A5" s="30" t="str">
        <f t="shared" si="6"/>
        <v>-</v>
      </c>
      <c r="B5" s="31" t="str">
        <f>IF(D5="","",Finish!N7)</f>
        <v/>
      </c>
      <c r="C5" s="31" t="str">
        <f>IF(D5="","",Finish!M7)</f>
        <v/>
      </c>
      <c r="D5" s="32" t="str">
        <f>IF(LEFT(Finish!O7,1)="W",Finish!J7,"")</f>
        <v/>
      </c>
      <c r="E5" s="33" t="str">
        <f>IF(B5="","",IF(B5="unattached","",COUNTIF(B$2:B5,B5)))</f>
        <v/>
      </c>
      <c r="F5" s="34" t="str">
        <f>IF(E5=3,SUMIF(B$2:B5,B5,D$2:D5),"")</f>
        <v/>
      </c>
      <c r="G5" s="35" t="str">
        <f t="shared" si="0"/>
        <v/>
      </c>
      <c r="H5" s="35" t="str">
        <f t="shared" si="1"/>
        <v/>
      </c>
      <c r="I5" s="36" t="str">
        <f t="shared" si="2"/>
        <v/>
      </c>
      <c r="J5" s="35" t="str">
        <f t="shared" si="3"/>
        <v/>
      </c>
      <c r="K5" s="35" t="str">
        <f t="shared" si="4"/>
        <v/>
      </c>
      <c r="L5" s="36" t="str">
        <f t="shared" si="5"/>
        <v/>
      </c>
    </row>
    <row r="6" spans="1:12" s="35" customFormat="1" x14ac:dyDescent="0.25">
      <c r="A6" s="30" t="str">
        <f t="shared" si="6"/>
        <v>-</v>
      </c>
      <c r="B6" s="31" t="str">
        <f>IF(D6="","",Finish!N8)</f>
        <v/>
      </c>
      <c r="C6" s="31" t="str">
        <f>IF(D6="","",Finish!M8)</f>
        <v/>
      </c>
      <c r="D6" s="32" t="str">
        <f>IF(LEFT(Finish!O8,1)="W",Finish!J8,"")</f>
        <v/>
      </c>
      <c r="E6" s="33" t="str">
        <f>IF(B6="","",IF(B6="unattached","",COUNTIF(B$2:B6,B6)))</f>
        <v/>
      </c>
      <c r="F6" s="34" t="str">
        <f>IF(E6=3,SUMIF(B$2:B6,B6,D$2:D6),"")</f>
        <v/>
      </c>
      <c r="G6" s="35" t="str">
        <f t="shared" si="0"/>
        <v/>
      </c>
      <c r="H6" s="35" t="str">
        <f t="shared" si="1"/>
        <v/>
      </c>
      <c r="I6" s="36" t="str">
        <f t="shared" si="2"/>
        <v/>
      </c>
      <c r="J6" s="35" t="str">
        <f t="shared" si="3"/>
        <v/>
      </c>
      <c r="K6" s="35" t="str">
        <f t="shared" si="4"/>
        <v/>
      </c>
      <c r="L6" s="36" t="str">
        <f t="shared" si="5"/>
        <v/>
      </c>
    </row>
    <row r="7" spans="1:12" s="35" customFormat="1" x14ac:dyDescent="0.25">
      <c r="A7" s="30" t="str">
        <f t="shared" si="6"/>
        <v>-</v>
      </c>
      <c r="B7" s="31" t="str">
        <f>IF(D7="","",Finish!N9)</f>
        <v/>
      </c>
      <c r="C7" s="31" t="str">
        <f>IF(D7="","",Finish!M9)</f>
        <v/>
      </c>
      <c r="D7" s="32" t="str">
        <f>IF(LEFT(Finish!O9,1)="W",Finish!J9,"")</f>
        <v/>
      </c>
      <c r="E7" s="33" t="str">
        <f>IF(B7="","",IF(B7="unattached","",COUNTIF(B$2:B7,B7)))</f>
        <v/>
      </c>
      <c r="F7" s="34" t="str">
        <f>IF(E7=3,SUMIF(B$2:B7,B7,D$2:D7),"")</f>
        <v/>
      </c>
      <c r="G7" s="35" t="str">
        <f t="shared" si="0"/>
        <v/>
      </c>
      <c r="H7" s="35" t="str">
        <f t="shared" si="1"/>
        <v/>
      </c>
      <c r="I7" s="36" t="str">
        <f t="shared" si="2"/>
        <v/>
      </c>
      <c r="J7" s="35" t="str">
        <f t="shared" si="3"/>
        <v/>
      </c>
      <c r="K7" s="35" t="str">
        <f t="shared" si="4"/>
        <v/>
      </c>
      <c r="L7" s="36" t="str">
        <f t="shared" si="5"/>
        <v/>
      </c>
    </row>
    <row r="8" spans="1:12" s="35" customFormat="1" x14ac:dyDescent="0.25">
      <c r="A8" s="30" t="str">
        <f t="shared" si="6"/>
        <v>-</v>
      </c>
      <c r="B8" s="31" t="str">
        <f>IF(D8="","",Finish!N10)</f>
        <v/>
      </c>
      <c r="C8" s="31" t="str">
        <f>IF(D8="","",Finish!M10)</f>
        <v/>
      </c>
      <c r="D8" s="32" t="str">
        <f>IF(LEFT(Finish!O10,1)="W",Finish!J10,"")</f>
        <v/>
      </c>
      <c r="E8" s="33" t="str">
        <f>IF(B8="","",IF(B8="unattached","",COUNTIF(B$2:B8,B8)))</f>
        <v/>
      </c>
      <c r="F8" s="34" t="str">
        <f>IF(E8=3,SUMIF(B$2:B8,B8,D$2:D8),"")</f>
        <v/>
      </c>
      <c r="G8" s="35" t="str">
        <f t="shared" si="0"/>
        <v/>
      </c>
      <c r="H8" s="35" t="str">
        <f t="shared" si="1"/>
        <v/>
      </c>
      <c r="I8" s="36" t="str">
        <f t="shared" si="2"/>
        <v/>
      </c>
      <c r="J8" s="35" t="str">
        <f t="shared" si="3"/>
        <v/>
      </c>
      <c r="K8" s="35" t="str">
        <f t="shared" si="4"/>
        <v/>
      </c>
      <c r="L8" s="36" t="str">
        <f t="shared" si="5"/>
        <v/>
      </c>
    </row>
    <row r="9" spans="1:12" s="35" customFormat="1" x14ac:dyDescent="0.25">
      <c r="A9" s="30" t="str">
        <f t="shared" si="6"/>
        <v>-</v>
      </c>
      <c r="B9" s="31" t="str">
        <f>IF(D9="","",Finish!N11)</f>
        <v/>
      </c>
      <c r="C9" s="31" t="str">
        <f>IF(D9="","",Finish!M11)</f>
        <v/>
      </c>
      <c r="D9" s="32" t="str">
        <f>IF(LEFT(Finish!O11,1)="W",Finish!J11,"")</f>
        <v/>
      </c>
      <c r="E9" s="33" t="str">
        <f>IF(B9="","",IF(B9="unattached","",COUNTIF(B$2:B9,B9)))</f>
        <v/>
      </c>
      <c r="F9" s="34" t="str">
        <f>IF(E9=3,SUMIF(B$2:B9,B9,D$2:D9),"")</f>
        <v/>
      </c>
      <c r="G9" s="35" t="str">
        <f t="shared" si="0"/>
        <v/>
      </c>
      <c r="H9" s="35" t="str">
        <f t="shared" si="1"/>
        <v/>
      </c>
      <c r="I9" s="36" t="str">
        <f t="shared" si="2"/>
        <v/>
      </c>
      <c r="J9" s="35" t="str">
        <f t="shared" si="3"/>
        <v/>
      </c>
      <c r="K9" s="35" t="str">
        <f t="shared" si="4"/>
        <v/>
      </c>
      <c r="L9" s="36" t="str">
        <f t="shared" si="5"/>
        <v/>
      </c>
    </row>
    <row r="10" spans="1:12" s="35" customFormat="1" x14ac:dyDescent="0.25">
      <c r="A10" s="30" t="str">
        <f t="shared" si="6"/>
        <v>-</v>
      </c>
      <c r="B10" s="31" t="str">
        <f>IF(D10="","",Finish!N12)</f>
        <v/>
      </c>
      <c r="C10" s="31" t="str">
        <f>IF(D10="","",Finish!M12)</f>
        <v/>
      </c>
      <c r="D10" s="32" t="str">
        <f>IF(LEFT(Finish!O12,1)="W",Finish!J12,"")</f>
        <v/>
      </c>
      <c r="E10" s="33" t="str">
        <f>IF(B10="","",IF(B10="unattached","",COUNTIF(B$2:B10,B10)))</f>
        <v/>
      </c>
      <c r="F10" s="34" t="str">
        <f>IF(E10=3,SUMIF(B$2:B10,B10,D$2:D10),"")</f>
        <v/>
      </c>
      <c r="G10" s="35" t="str">
        <f t="shared" si="0"/>
        <v/>
      </c>
      <c r="H10" s="35" t="str">
        <f t="shared" si="1"/>
        <v/>
      </c>
      <c r="I10" s="36" t="str">
        <f t="shared" si="2"/>
        <v/>
      </c>
      <c r="J10" s="35" t="str">
        <f t="shared" si="3"/>
        <v/>
      </c>
      <c r="K10" s="35" t="str">
        <f t="shared" si="4"/>
        <v/>
      </c>
      <c r="L10" s="36" t="str">
        <f t="shared" si="5"/>
        <v/>
      </c>
    </row>
    <row r="11" spans="1:12" s="35" customFormat="1" x14ac:dyDescent="0.25">
      <c r="A11" s="30" t="str">
        <f t="shared" si="6"/>
        <v>-</v>
      </c>
      <c r="B11" s="31" t="str">
        <f>IF(D11="","",Finish!N13)</f>
        <v/>
      </c>
      <c r="C11" s="31" t="str">
        <f>IF(D11="","",Finish!M13)</f>
        <v/>
      </c>
      <c r="D11" s="32" t="str">
        <f>IF(LEFT(Finish!O13,1)="W",Finish!J13,"")</f>
        <v/>
      </c>
      <c r="E11" s="33" t="str">
        <f>IF(B11="","",IF(B11="unattached","",COUNTIF(B$2:B11,B11)))</f>
        <v/>
      </c>
      <c r="F11" s="34" t="str">
        <f>IF(E11=3,SUMIF(B$2:B11,B11,D$2:D11),"")</f>
        <v/>
      </c>
      <c r="G11" s="35" t="str">
        <f t="shared" si="0"/>
        <v/>
      </c>
      <c r="H11" s="35" t="str">
        <f t="shared" si="1"/>
        <v/>
      </c>
      <c r="I11" s="36" t="str">
        <f t="shared" si="2"/>
        <v/>
      </c>
      <c r="J11" s="35" t="str">
        <f t="shared" si="3"/>
        <v/>
      </c>
      <c r="K11" s="35" t="str">
        <f t="shared" si="4"/>
        <v/>
      </c>
      <c r="L11" s="36" t="str">
        <f t="shared" si="5"/>
        <v/>
      </c>
    </row>
    <row r="12" spans="1:12" s="35" customFormat="1" x14ac:dyDescent="0.25">
      <c r="A12" s="30" t="str">
        <f t="shared" si="6"/>
        <v>-</v>
      </c>
      <c r="B12" s="31" t="str">
        <f>IF(D12="","",Finish!N14)</f>
        <v/>
      </c>
      <c r="C12" s="31" t="str">
        <f>IF(D12="","",Finish!M14)</f>
        <v/>
      </c>
      <c r="D12" s="32" t="str">
        <f>IF(LEFT(Finish!O14,1)="W",Finish!J14,"")</f>
        <v/>
      </c>
      <c r="E12" s="33" t="str">
        <f>IF(B12="","",IF(B12="unattached","",COUNTIF(B$2:B12,B12)))</f>
        <v/>
      </c>
      <c r="F12" s="34" t="str">
        <f>IF(E12=3,SUMIF(B$2:B12,B12,D$2:D12),"")</f>
        <v/>
      </c>
      <c r="G12" s="35" t="str">
        <f t="shared" si="0"/>
        <v/>
      </c>
      <c r="H12" s="35" t="str">
        <f t="shared" si="1"/>
        <v/>
      </c>
      <c r="I12" s="36" t="str">
        <f t="shared" si="2"/>
        <v/>
      </c>
      <c r="J12" s="35" t="str">
        <f t="shared" si="3"/>
        <v/>
      </c>
      <c r="K12" s="35" t="str">
        <f t="shared" si="4"/>
        <v/>
      </c>
      <c r="L12" s="36" t="str">
        <f t="shared" si="5"/>
        <v/>
      </c>
    </row>
    <row r="13" spans="1:12" s="35" customFormat="1" x14ac:dyDescent="0.25">
      <c r="A13" s="30" t="str">
        <f t="shared" si="6"/>
        <v>-</v>
      </c>
      <c r="B13" s="31" t="str">
        <f>IF(D13="","",Finish!N15)</f>
        <v/>
      </c>
      <c r="C13" s="31" t="str">
        <f>IF(D13="","",Finish!M15)</f>
        <v/>
      </c>
      <c r="D13" s="32" t="str">
        <f>IF(LEFT(Finish!O15,1)="W",Finish!J15,"")</f>
        <v/>
      </c>
      <c r="E13" s="33" t="str">
        <f>IF(B13="","",IF(B13="unattached","",COUNTIF(B$2:B13,B13)))</f>
        <v/>
      </c>
      <c r="F13" s="34" t="str">
        <f>IF(E13=3,SUMIF(B$2:B13,B13,D$2:D13),"")</f>
        <v/>
      </c>
      <c r="G13" s="35" t="str">
        <f t="shared" si="0"/>
        <v/>
      </c>
      <c r="H13" s="35" t="str">
        <f t="shared" si="1"/>
        <v/>
      </c>
      <c r="I13" s="36" t="str">
        <f t="shared" si="2"/>
        <v/>
      </c>
      <c r="J13" s="35" t="str">
        <f t="shared" si="3"/>
        <v/>
      </c>
      <c r="K13" s="35" t="str">
        <f t="shared" si="4"/>
        <v/>
      </c>
      <c r="L13" s="36" t="str">
        <f t="shared" si="5"/>
        <v/>
      </c>
    </row>
    <row r="14" spans="1:12" s="35" customFormat="1" x14ac:dyDescent="0.25">
      <c r="A14" s="30" t="str">
        <f t="shared" si="6"/>
        <v>-</v>
      </c>
      <c r="B14" s="31" t="str">
        <f>IF(D14="","",Finish!N16)</f>
        <v/>
      </c>
      <c r="C14" s="31" t="str">
        <f>IF(D14="","",Finish!M16)</f>
        <v/>
      </c>
      <c r="D14" s="32" t="str">
        <f>IF(LEFT(Finish!O16,1)="W",Finish!J16,"")</f>
        <v/>
      </c>
      <c r="E14" s="33" t="str">
        <f>IF(B14="","",IF(B14="unattached","",COUNTIF(B$2:B14,B14)))</f>
        <v/>
      </c>
      <c r="F14" s="34" t="str">
        <f>IF(E14=3,SUMIF(B$2:B14,B14,D$2:D14),"")</f>
        <v/>
      </c>
      <c r="G14" s="35" t="str">
        <f t="shared" si="0"/>
        <v/>
      </c>
      <c r="H14" s="35" t="str">
        <f t="shared" si="1"/>
        <v/>
      </c>
      <c r="I14" s="36" t="str">
        <f t="shared" si="2"/>
        <v/>
      </c>
      <c r="J14" s="35" t="str">
        <f t="shared" si="3"/>
        <v/>
      </c>
      <c r="K14" s="35" t="str">
        <f t="shared" si="4"/>
        <v/>
      </c>
      <c r="L14" s="36" t="str">
        <f t="shared" si="5"/>
        <v/>
      </c>
    </row>
    <row r="15" spans="1:12" s="35" customFormat="1" x14ac:dyDescent="0.25">
      <c r="A15" s="30" t="str">
        <f t="shared" si="6"/>
        <v>-</v>
      </c>
      <c r="B15" s="31" t="str">
        <f>IF(D15="","",Finish!N17)</f>
        <v/>
      </c>
      <c r="C15" s="31" t="str">
        <f>IF(D15="","",Finish!M17)</f>
        <v/>
      </c>
      <c r="D15" s="32" t="str">
        <f>IF(LEFT(Finish!O17,1)="W",Finish!J17,"")</f>
        <v/>
      </c>
      <c r="E15" s="33" t="str">
        <f>IF(B15="","",IF(B15="unattached","",COUNTIF(B$2:B15,B15)))</f>
        <v/>
      </c>
      <c r="F15" s="34" t="str">
        <f>IF(E15=3,SUMIF(B$2:B15,B15,D$2:D15),"")</f>
        <v/>
      </c>
      <c r="G15" s="35" t="str">
        <f t="shared" si="0"/>
        <v/>
      </c>
      <c r="H15" s="35" t="str">
        <f t="shared" si="1"/>
        <v/>
      </c>
      <c r="I15" s="36" t="str">
        <f t="shared" si="2"/>
        <v/>
      </c>
      <c r="J15" s="35" t="str">
        <f t="shared" si="3"/>
        <v/>
      </c>
      <c r="K15" s="35" t="str">
        <f t="shared" si="4"/>
        <v/>
      </c>
      <c r="L15" s="36" t="str">
        <f t="shared" si="5"/>
        <v/>
      </c>
    </row>
    <row r="16" spans="1:12" s="35" customFormat="1" x14ac:dyDescent="0.25">
      <c r="A16" s="30" t="str">
        <f t="shared" si="6"/>
        <v>-</v>
      </c>
      <c r="B16" s="31" t="str">
        <f>IF(D16="","",Finish!N18)</f>
        <v/>
      </c>
      <c r="C16" s="31" t="str">
        <f>IF(D16="","",Finish!M18)</f>
        <v/>
      </c>
      <c r="D16" s="32" t="str">
        <f>IF(LEFT(Finish!O18,1)="W",Finish!J18,"")</f>
        <v/>
      </c>
      <c r="E16" s="33" t="str">
        <f>IF(B16="","",IF(B16="unattached","",COUNTIF(B$2:B16,B16)))</f>
        <v/>
      </c>
      <c r="F16" s="34" t="str">
        <f>IF(E16=3,SUMIF(B$2:B16,B16,D$2:D16),"")</f>
        <v/>
      </c>
      <c r="G16" s="35" t="str">
        <f t="shared" si="0"/>
        <v/>
      </c>
      <c r="H16" s="35" t="str">
        <f t="shared" si="1"/>
        <v/>
      </c>
      <c r="I16" s="36" t="str">
        <f t="shared" si="2"/>
        <v/>
      </c>
      <c r="J16" s="35" t="str">
        <f t="shared" si="3"/>
        <v/>
      </c>
      <c r="K16" s="35" t="str">
        <f t="shared" si="4"/>
        <v/>
      </c>
      <c r="L16" s="36" t="str">
        <f t="shared" si="5"/>
        <v/>
      </c>
    </row>
    <row r="17" spans="1:12" s="35" customFormat="1" x14ac:dyDescent="0.25">
      <c r="A17" s="30" t="str">
        <f t="shared" si="6"/>
        <v>-</v>
      </c>
      <c r="B17" s="31" t="str">
        <f>IF(D17="","",Finish!N19)</f>
        <v/>
      </c>
      <c r="C17" s="31" t="str">
        <f>IF(D17="","",Finish!M19)</f>
        <v/>
      </c>
      <c r="D17" s="32" t="str">
        <f>IF(LEFT(Finish!O19,1)="W",Finish!J19,"")</f>
        <v/>
      </c>
      <c r="E17" s="33" t="str">
        <f>IF(B17="","",IF(B17="unattached","",COUNTIF(B$2:B17,B17)))</f>
        <v/>
      </c>
      <c r="F17" s="34" t="str">
        <f>IF(E17=3,SUMIF(B$2:B17,B17,D$2:D17),"")</f>
        <v/>
      </c>
      <c r="G17" s="35" t="str">
        <f t="shared" si="0"/>
        <v/>
      </c>
      <c r="H17" s="35" t="str">
        <f t="shared" si="1"/>
        <v/>
      </c>
      <c r="I17" s="36" t="str">
        <f t="shared" si="2"/>
        <v/>
      </c>
      <c r="J17" s="35" t="str">
        <f t="shared" si="3"/>
        <v/>
      </c>
      <c r="K17" s="35" t="str">
        <f t="shared" si="4"/>
        <v/>
      </c>
      <c r="L17" s="36" t="str">
        <f t="shared" si="5"/>
        <v/>
      </c>
    </row>
    <row r="18" spans="1:12" s="35" customFormat="1" x14ac:dyDescent="0.25">
      <c r="A18" s="30" t="str">
        <f t="shared" si="6"/>
        <v>-</v>
      </c>
      <c r="B18" s="31" t="str">
        <f>IF(D18="","",Finish!N20)</f>
        <v/>
      </c>
      <c r="C18" s="31" t="str">
        <f>IF(D18="","",Finish!M20)</f>
        <v/>
      </c>
      <c r="D18" s="32" t="str">
        <f>IF(LEFT(Finish!O20,1)="W",Finish!J20,"")</f>
        <v/>
      </c>
      <c r="E18" s="33" t="str">
        <f>IF(B18="","",IF(B18="unattached","",COUNTIF(B$2:B18,B18)))</f>
        <v/>
      </c>
      <c r="F18" s="34" t="str">
        <f>IF(E18=3,SUMIF(B$2:B18,B18,D$2:D18),"")</f>
        <v/>
      </c>
      <c r="G18" s="35" t="str">
        <f t="shared" si="0"/>
        <v/>
      </c>
      <c r="H18" s="35" t="str">
        <f t="shared" si="1"/>
        <v/>
      </c>
      <c r="I18" s="36" t="str">
        <f t="shared" si="2"/>
        <v/>
      </c>
      <c r="J18" s="35" t="str">
        <f t="shared" si="3"/>
        <v/>
      </c>
      <c r="K18" s="35" t="str">
        <f t="shared" si="4"/>
        <v/>
      </c>
      <c r="L18" s="36" t="str">
        <f t="shared" si="5"/>
        <v/>
      </c>
    </row>
    <row r="19" spans="1:12" s="35" customFormat="1" x14ac:dyDescent="0.25">
      <c r="A19" s="30" t="str">
        <f t="shared" si="6"/>
        <v>-</v>
      </c>
      <c r="B19" s="31" t="str">
        <f>IF(D19="","",Finish!N21)</f>
        <v/>
      </c>
      <c r="C19" s="31" t="str">
        <f>IF(D19="","",Finish!M21)</f>
        <v/>
      </c>
      <c r="D19" s="32" t="str">
        <f>IF(LEFT(Finish!O21,1)="W",Finish!J21,"")</f>
        <v/>
      </c>
      <c r="E19" s="33" t="str">
        <f>IF(B19="","",IF(B19="unattached","",COUNTIF(B$2:B19,B19)))</f>
        <v/>
      </c>
      <c r="F19" s="34" t="str">
        <f>IF(E19=3,SUMIF(B$2:B19,B19,D$2:D19),"")</f>
        <v/>
      </c>
      <c r="G19" s="35" t="str">
        <f t="shared" si="0"/>
        <v/>
      </c>
      <c r="H19" s="35" t="str">
        <f t="shared" si="1"/>
        <v/>
      </c>
      <c r="I19" s="36" t="str">
        <f t="shared" si="2"/>
        <v/>
      </c>
      <c r="J19" s="35" t="str">
        <f t="shared" si="3"/>
        <v/>
      </c>
      <c r="K19" s="35" t="str">
        <f t="shared" si="4"/>
        <v/>
      </c>
      <c r="L19" s="36" t="str">
        <f t="shared" si="5"/>
        <v/>
      </c>
    </row>
    <row r="20" spans="1:12" s="35" customFormat="1" x14ac:dyDescent="0.25">
      <c r="A20" s="30" t="str">
        <f t="shared" si="6"/>
        <v>-</v>
      </c>
      <c r="B20" s="31" t="str">
        <f>IF(D20="","",Finish!N22)</f>
        <v/>
      </c>
      <c r="C20" s="31" t="str">
        <f>IF(D20="","",Finish!M22)</f>
        <v/>
      </c>
      <c r="D20" s="32" t="str">
        <f>IF(LEFT(Finish!O22,1)="W",Finish!J22,"")</f>
        <v/>
      </c>
      <c r="E20" s="33" t="str">
        <f>IF(B20="","",IF(B20="unattached","",COUNTIF(B$2:B20,B20)))</f>
        <v/>
      </c>
      <c r="F20" s="34" t="str">
        <f>IF(E20=3,SUMIF(B$2:B20,B20,D$2:D20),"")</f>
        <v/>
      </c>
      <c r="G20" s="35" t="str">
        <f t="shared" si="0"/>
        <v/>
      </c>
      <c r="H20" s="35" t="str">
        <f t="shared" si="1"/>
        <v/>
      </c>
      <c r="I20" s="36" t="str">
        <f t="shared" si="2"/>
        <v/>
      </c>
      <c r="J20" s="35" t="str">
        <f t="shared" si="3"/>
        <v/>
      </c>
      <c r="K20" s="35" t="str">
        <f t="shared" si="4"/>
        <v/>
      </c>
      <c r="L20" s="36" t="str">
        <f t="shared" si="5"/>
        <v/>
      </c>
    </row>
    <row r="21" spans="1:12" s="35" customFormat="1" x14ac:dyDescent="0.25">
      <c r="A21" s="30" t="str">
        <f t="shared" si="6"/>
        <v>-</v>
      </c>
      <c r="B21" s="31" t="str">
        <f>IF(D21="","",Finish!N23)</f>
        <v/>
      </c>
      <c r="C21" s="31" t="str">
        <f>IF(D21="","",Finish!M23)</f>
        <v/>
      </c>
      <c r="D21" s="32" t="str">
        <f>IF(LEFT(Finish!O23,1)="W",Finish!J23,"")</f>
        <v/>
      </c>
      <c r="E21" s="33" t="str">
        <f>IF(B21="","",IF(B21="unattached","",COUNTIF(B$2:B21,B21)))</f>
        <v/>
      </c>
      <c r="F21" s="34" t="str">
        <f>IF(E21=3,SUMIF(B$2:B21,B21,D$2:D21),"")</f>
        <v/>
      </c>
      <c r="G21" s="35" t="str">
        <f t="shared" si="0"/>
        <v/>
      </c>
      <c r="H21" s="35" t="str">
        <f t="shared" si="1"/>
        <v/>
      </c>
      <c r="I21" s="36" t="str">
        <f t="shared" si="2"/>
        <v/>
      </c>
      <c r="J21" s="35" t="str">
        <f t="shared" si="3"/>
        <v/>
      </c>
      <c r="K21" s="35" t="str">
        <f t="shared" si="4"/>
        <v/>
      </c>
      <c r="L21" s="36" t="str">
        <f t="shared" si="5"/>
        <v/>
      </c>
    </row>
    <row r="22" spans="1:12" s="35" customFormat="1" x14ac:dyDescent="0.25">
      <c r="A22" s="30" t="str">
        <f t="shared" si="6"/>
        <v>-</v>
      </c>
      <c r="B22" s="31" t="str">
        <f>IF(D22="","",Finish!N24)</f>
        <v/>
      </c>
      <c r="C22" s="31" t="str">
        <f>IF(D22="","",Finish!M24)</f>
        <v/>
      </c>
      <c r="D22" s="32" t="str">
        <f>IF(LEFT(Finish!O24,1)="W",Finish!J24,"")</f>
        <v/>
      </c>
      <c r="E22" s="33" t="str">
        <f>IF(B22="","",IF(B22="unattached","",COUNTIF(B$2:B22,B22)))</f>
        <v/>
      </c>
      <c r="F22" s="34" t="str">
        <f>IF(E22=3,SUMIF(B$2:B22,B22,D$2:D22),"")</f>
        <v/>
      </c>
      <c r="G22" s="35" t="str">
        <f t="shared" si="0"/>
        <v/>
      </c>
      <c r="H22" s="35" t="str">
        <f t="shared" si="1"/>
        <v/>
      </c>
      <c r="I22" s="36" t="str">
        <f t="shared" si="2"/>
        <v/>
      </c>
      <c r="J22" s="35" t="str">
        <f t="shared" si="3"/>
        <v/>
      </c>
      <c r="K22" s="35" t="str">
        <f t="shared" si="4"/>
        <v/>
      </c>
      <c r="L22" s="36" t="str">
        <f t="shared" si="5"/>
        <v/>
      </c>
    </row>
    <row r="23" spans="1:12" s="35" customFormat="1" x14ac:dyDescent="0.25">
      <c r="A23" s="30" t="str">
        <f t="shared" si="6"/>
        <v>-</v>
      </c>
      <c r="B23" s="31" t="str">
        <f>IF(D23="","",Finish!N25)</f>
        <v/>
      </c>
      <c r="C23" s="31" t="str">
        <f>IF(D23="","",Finish!M25)</f>
        <v/>
      </c>
      <c r="D23" s="32" t="str">
        <f>IF(LEFT(Finish!O25,1)="W",Finish!J25,"")</f>
        <v/>
      </c>
      <c r="E23" s="33" t="str">
        <f>IF(B23="","",IF(B23="unattached","",COUNTIF(B$2:B23,B23)))</f>
        <v/>
      </c>
      <c r="F23" s="34" t="str">
        <f>IF(E23=3,SUMIF(B$2:B23,B23,D$2:D23),"")</f>
        <v/>
      </c>
      <c r="G23" s="35" t="str">
        <f t="shared" si="0"/>
        <v/>
      </c>
      <c r="H23" s="35" t="str">
        <f t="shared" si="1"/>
        <v/>
      </c>
      <c r="I23" s="36" t="str">
        <f t="shared" si="2"/>
        <v/>
      </c>
      <c r="J23" s="35" t="str">
        <f t="shared" si="3"/>
        <v/>
      </c>
      <c r="K23" s="35" t="str">
        <f t="shared" si="4"/>
        <v/>
      </c>
      <c r="L23" s="36" t="str">
        <f t="shared" si="5"/>
        <v/>
      </c>
    </row>
    <row r="24" spans="1:12" s="35" customFormat="1" x14ac:dyDescent="0.25">
      <c r="A24" s="30" t="str">
        <f t="shared" si="6"/>
        <v>-</v>
      </c>
      <c r="B24" s="31" t="str">
        <f>IF(D24="","",Finish!N26)</f>
        <v/>
      </c>
      <c r="C24" s="31" t="str">
        <f>IF(D24="","",Finish!M26)</f>
        <v/>
      </c>
      <c r="D24" s="32" t="str">
        <f>IF(LEFT(Finish!O26,1)="W",Finish!J26,"")</f>
        <v/>
      </c>
      <c r="E24" s="33" t="str">
        <f>IF(B24="","",IF(B24="unattached","",COUNTIF(B$2:B24,B24)))</f>
        <v/>
      </c>
      <c r="F24" s="34" t="str">
        <f>IF(E24=3,SUMIF(B$2:B24,B24,D$2:D24),"")</f>
        <v/>
      </c>
      <c r="G24" s="35" t="str">
        <f t="shared" si="0"/>
        <v/>
      </c>
      <c r="H24" s="35" t="str">
        <f t="shared" si="1"/>
        <v/>
      </c>
      <c r="I24" s="36" t="str">
        <f t="shared" si="2"/>
        <v/>
      </c>
      <c r="J24" s="35" t="str">
        <f t="shared" si="3"/>
        <v/>
      </c>
      <c r="K24" s="35" t="str">
        <f t="shared" si="4"/>
        <v/>
      </c>
      <c r="L24" s="36" t="str">
        <f t="shared" si="5"/>
        <v/>
      </c>
    </row>
    <row r="25" spans="1:12" s="35" customFormat="1" x14ac:dyDescent="0.25">
      <c r="A25" s="30" t="str">
        <f t="shared" si="6"/>
        <v>-</v>
      </c>
      <c r="B25" s="31" t="str">
        <f>IF(D25="","",Finish!N27)</f>
        <v/>
      </c>
      <c r="C25" s="31" t="str">
        <f>IF(D25="","",Finish!M27)</f>
        <v/>
      </c>
      <c r="D25" s="32" t="str">
        <f>IF(LEFT(Finish!O27,1)="W",Finish!J27,"")</f>
        <v/>
      </c>
      <c r="E25" s="33" t="str">
        <f>IF(B25="","",IF(B25="unattached","",COUNTIF(B$2:B25,B25)))</f>
        <v/>
      </c>
      <c r="F25" s="34" t="str">
        <f>IF(E25=3,SUMIF(B$2:B25,B25,D$2:D25),"")</f>
        <v/>
      </c>
      <c r="G25" s="35" t="str">
        <f t="shared" si="0"/>
        <v/>
      </c>
      <c r="H25" s="35" t="str">
        <f t="shared" si="1"/>
        <v/>
      </c>
      <c r="I25" s="36" t="str">
        <f t="shared" si="2"/>
        <v/>
      </c>
      <c r="J25" s="35" t="str">
        <f t="shared" si="3"/>
        <v/>
      </c>
      <c r="K25" s="35" t="str">
        <f t="shared" si="4"/>
        <v/>
      </c>
      <c r="L25" s="36" t="str">
        <f t="shared" si="5"/>
        <v/>
      </c>
    </row>
    <row r="26" spans="1:12" s="35" customFormat="1" x14ac:dyDescent="0.25">
      <c r="A26" s="30" t="str">
        <f t="shared" si="6"/>
        <v>-</v>
      </c>
      <c r="B26" s="31" t="str">
        <f>IF(D26="","",Finish!N28)</f>
        <v/>
      </c>
      <c r="C26" s="31" t="str">
        <f>IF(D26="","",Finish!M28)</f>
        <v/>
      </c>
      <c r="D26" s="32" t="str">
        <f>IF(LEFT(Finish!O28,1)="W",Finish!J28,"")</f>
        <v/>
      </c>
      <c r="E26" s="33" t="str">
        <f>IF(B26="","",IF(B26="unattached","",COUNTIF(B$2:B26,B26)))</f>
        <v/>
      </c>
      <c r="F26" s="34" t="str">
        <f>IF(E26=3,SUMIF(B$2:B26,B26,D$2:D26),"")</f>
        <v/>
      </c>
      <c r="G26" s="35" t="str">
        <f t="shared" si="0"/>
        <v/>
      </c>
      <c r="H26" s="35" t="str">
        <f t="shared" si="1"/>
        <v/>
      </c>
      <c r="I26" s="36" t="str">
        <f t="shared" si="2"/>
        <v/>
      </c>
      <c r="J26" s="35" t="str">
        <f t="shared" si="3"/>
        <v/>
      </c>
      <c r="K26" s="35" t="str">
        <f t="shared" si="4"/>
        <v/>
      </c>
      <c r="L26" s="36" t="str">
        <f t="shared" si="5"/>
        <v/>
      </c>
    </row>
    <row r="27" spans="1:12" s="35" customFormat="1" x14ac:dyDescent="0.25">
      <c r="A27" s="30" t="str">
        <f t="shared" si="6"/>
        <v>-</v>
      </c>
      <c r="B27" s="31" t="str">
        <f>IF(D27="","",Finish!N29)</f>
        <v/>
      </c>
      <c r="C27" s="31" t="str">
        <f>IF(D27="","",Finish!M29)</f>
        <v/>
      </c>
      <c r="D27" s="32" t="str">
        <f>IF(LEFT(Finish!O29,1)="W",Finish!J29,"")</f>
        <v/>
      </c>
      <c r="E27" s="33" t="str">
        <f>IF(B27="","",IF(B27="unattached","",COUNTIF(B$2:B27,B27)))</f>
        <v/>
      </c>
      <c r="F27" s="34" t="str">
        <f>IF(E27=3,SUMIF(B$2:B27,B27,D$2:D27),"")</f>
        <v/>
      </c>
      <c r="G27" s="35" t="str">
        <f t="shared" si="0"/>
        <v/>
      </c>
      <c r="H27" s="35" t="str">
        <f t="shared" si="1"/>
        <v/>
      </c>
      <c r="I27" s="36" t="str">
        <f t="shared" si="2"/>
        <v/>
      </c>
      <c r="J27" s="35" t="str">
        <f t="shared" si="3"/>
        <v/>
      </c>
      <c r="K27" s="35" t="str">
        <f t="shared" si="4"/>
        <v/>
      </c>
      <c r="L27" s="36" t="str">
        <f t="shared" si="5"/>
        <v/>
      </c>
    </row>
    <row r="28" spans="1:12" s="35" customFormat="1" x14ac:dyDescent="0.25">
      <c r="A28" s="30" t="str">
        <f t="shared" si="6"/>
        <v>-</v>
      </c>
      <c r="B28" s="31" t="str">
        <f>IF(D28="","",Finish!N30)</f>
        <v/>
      </c>
      <c r="C28" s="31" t="str">
        <f>IF(D28="","",Finish!M30)</f>
        <v/>
      </c>
      <c r="D28" s="32" t="str">
        <f>IF(LEFT(Finish!O30,1)="W",Finish!J30,"")</f>
        <v/>
      </c>
      <c r="E28" s="33" t="str">
        <f>IF(B28="","",IF(B28="unattached","",COUNTIF(B$2:B28,B28)))</f>
        <v/>
      </c>
      <c r="F28" s="34" t="str">
        <f>IF(E28=3,SUMIF(B$2:B28,B28,D$2:D28),"")</f>
        <v/>
      </c>
      <c r="G28" s="35" t="str">
        <f t="shared" si="0"/>
        <v/>
      </c>
      <c r="H28" s="35" t="str">
        <f t="shared" si="1"/>
        <v/>
      </c>
      <c r="I28" s="36" t="str">
        <f t="shared" si="2"/>
        <v/>
      </c>
      <c r="J28" s="35" t="str">
        <f t="shared" si="3"/>
        <v/>
      </c>
      <c r="K28" s="35" t="str">
        <f t="shared" si="4"/>
        <v/>
      </c>
      <c r="L28" s="36" t="str">
        <f t="shared" si="5"/>
        <v/>
      </c>
    </row>
    <row r="29" spans="1:12" s="35" customFormat="1" x14ac:dyDescent="0.25">
      <c r="A29" s="30" t="str">
        <f t="shared" si="6"/>
        <v>-</v>
      </c>
      <c r="B29" s="31" t="str">
        <f>IF(D29="","",Finish!N31)</f>
        <v/>
      </c>
      <c r="C29" s="31" t="str">
        <f>IF(D29="","",Finish!M31)</f>
        <v/>
      </c>
      <c r="D29" s="32" t="str">
        <f>IF(LEFT(Finish!O31,1)="W",Finish!J31,"")</f>
        <v/>
      </c>
      <c r="E29" s="33" t="str">
        <f>IF(B29="","",IF(B29="unattached","",COUNTIF(B$2:B29,B29)))</f>
        <v/>
      </c>
      <c r="F29" s="34" t="str">
        <f>IF(E29=3,SUMIF(B$2:B29,B29,D$2:D29),"")</f>
        <v/>
      </c>
      <c r="G29" s="35" t="str">
        <f t="shared" si="0"/>
        <v/>
      </c>
      <c r="H29" s="35" t="str">
        <f t="shared" si="1"/>
        <v/>
      </c>
      <c r="I29" s="36" t="str">
        <f t="shared" si="2"/>
        <v/>
      </c>
      <c r="J29" s="35" t="str">
        <f t="shared" si="3"/>
        <v/>
      </c>
      <c r="K29" s="35" t="str">
        <f t="shared" si="4"/>
        <v/>
      </c>
      <c r="L29" s="36" t="str">
        <f t="shared" si="5"/>
        <v/>
      </c>
    </row>
    <row r="30" spans="1:12" s="35" customFormat="1" x14ac:dyDescent="0.25">
      <c r="A30" s="30" t="str">
        <f t="shared" si="6"/>
        <v>-</v>
      </c>
      <c r="B30" s="31" t="str">
        <f>IF(D30="","",Finish!N32)</f>
        <v/>
      </c>
      <c r="C30" s="31" t="str">
        <f>IF(D30="","",Finish!M32)</f>
        <v/>
      </c>
      <c r="D30" s="32" t="str">
        <f>IF(LEFT(Finish!O32,1)="W",Finish!J32,"")</f>
        <v/>
      </c>
      <c r="E30" s="33" t="str">
        <f>IF(B30="","",IF(B30="unattached","",COUNTIF(B$2:B30,B30)))</f>
        <v/>
      </c>
      <c r="F30" s="34" t="str">
        <f>IF(E30=3,SUMIF(B$2:B30,B30,D$2:D30),"")</f>
        <v/>
      </c>
      <c r="G30" s="35" t="str">
        <f t="shared" si="0"/>
        <v/>
      </c>
      <c r="H30" s="35" t="str">
        <f t="shared" si="1"/>
        <v/>
      </c>
      <c r="I30" s="36" t="str">
        <f t="shared" si="2"/>
        <v/>
      </c>
      <c r="J30" s="35" t="str">
        <f t="shared" si="3"/>
        <v/>
      </c>
      <c r="K30" s="35" t="str">
        <f t="shared" si="4"/>
        <v/>
      </c>
      <c r="L30" s="36" t="str">
        <f t="shared" si="5"/>
        <v/>
      </c>
    </row>
    <row r="31" spans="1:12" s="35" customFormat="1" x14ac:dyDescent="0.25">
      <c r="A31" s="30" t="str">
        <f t="shared" si="6"/>
        <v>-</v>
      </c>
      <c r="B31" s="31" t="str">
        <f>IF(D31="","",Finish!N33)</f>
        <v/>
      </c>
      <c r="C31" s="31" t="str">
        <f>IF(D31="","",Finish!M33)</f>
        <v/>
      </c>
      <c r="D31" s="32" t="str">
        <f>IF(LEFT(Finish!O33,1)="W",Finish!J33,"")</f>
        <v/>
      </c>
      <c r="E31" s="33" t="str">
        <f>IF(B31="","",IF(B31="unattached","",COUNTIF(B$2:B31,B31)))</f>
        <v/>
      </c>
      <c r="F31" s="34" t="str">
        <f>IF(E31=3,SUMIF(B$2:B31,B31,D$2:D31),"")</f>
        <v/>
      </c>
      <c r="G31" s="35" t="str">
        <f t="shared" si="0"/>
        <v/>
      </c>
      <c r="H31" s="35" t="str">
        <f t="shared" si="1"/>
        <v/>
      </c>
      <c r="I31" s="36" t="str">
        <f t="shared" si="2"/>
        <v/>
      </c>
      <c r="J31" s="35" t="str">
        <f t="shared" si="3"/>
        <v/>
      </c>
      <c r="K31" s="35" t="str">
        <f t="shared" si="4"/>
        <v/>
      </c>
      <c r="L31" s="36" t="str">
        <f t="shared" si="5"/>
        <v/>
      </c>
    </row>
    <row r="32" spans="1:12" s="35" customFormat="1" x14ac:dyDescent="0.25">
      <c r="A32" s="30" t="str">
        <f t="shared" si="6"/>
        <v>-</v>
      </c>
      <c r="B32" s="31" t="str">
        <f>IF(D32="","",Finish!N34)</f>
        <v>Rossendale Harriers</v>
      </c>
      <c r="C32" s="31" t="str">
        <f>IF(D32="","",Finish!M34)</f>
        <v>Lisa Parker</v>
      </c>
      <c r="D32" s="32">
        <f>IF(LEFT(Finish!O34,1)="W",Finish!J34,"")</f>
        <v>1</v>
      </c>
      <c r="E32" s="33">
        <f>IF(B32="","",IF(B32="unattached","",COUNTIF(B$2:B32,B32)))</f>
        <v>1</v>
      </c>
      <c r="F32" s="34" t="str">
        <f>IF(E32=3,SUMIF(B$2:B32,B32,D$2:D32),"")</f>
        <v/>
      </c>
      <c r="G32" s="35" t="str">
        <f t="shared" si="0"/>
        <v/>
      </c>
      <c r="H32" s="35" t="str">
        <f t="shared" si="1"/>
        <v/>
      </c>
      <c r="I32" s="36" t="str">
        <f t="shared" si="2"/>
        <v/>
      </c>
      <c r="J32" s="35" t="str">
        <f t="shared" si="3"/>
        <v/>
      </c>
      <c r="K32" s="35" t="str">
        <f t="shared" si="4"/>
        <v/>
      </c>
      <c r="L32" s="36" t="str">
        <f t="shared" si="5"/>
        <v/>
      </c>
    </row>
    <row r="33" spans="1:12" s="35" customFormat="1" x14ac:dyDescent="0.25">
      <c r="A33" s="30" t="str">
        <f t="shared" si="6"/>
        <v>-</v>
      </c>
      <c r="B33" s="31" t="str">
        <f>IF(D33="","",Finish!N35)</f>
        <v/>
      </c>
      <c r="C33" s="31" t="str">
        <f>IF(D33="","",Finish!M35)</f>
        <v/>
      </c>
      <c r="D33" s="32" t="str">
        <f>IF(LEFT(Finish!O35,1)="W",Finish!J35,"")</f>
        <v/>
      </c>
      <c r="E33" s="33" t="str">
        <f>IF(B33="","",IF(B33="unattached","",COUNTIF(B$2:B33,B33)))</f>
        <v/>
      </c>
      <c r="F33" s="34" t="str">
        <f>IF(E33=3,SUMIF(B$2:B33,B33,D$2:D33),"")</f>
        <v/>
      </c>
      <c r="G33" s="35" t="str">
        <f t="shared" si="0"/>
        <v/>
      </c>
      <c r="H33" s="35" t="str">
        <f t="shared" si="1"/>
        <v/>
      </c>
      <c r="I33" s="36" t="str">
        <f t="shared" si="2"/>
        <v/>
      </c>
      <c r="J33" s="35" t="str">
        <f t="shared" si="3"/>
        <v/>
      </c>
      <c r="K33" s="35" t="str">
        <f t="shared" si="4"/>
        <v/>
      </c>
      <c r="L33" s="36" t="str">
        <f t="shared" si="5"/>
        <v/>
      </c>
    </row>
    <row r="34" spans="1:12" s="35" customFormat="1" x14ac:dyDescent="0.25">
      <c r="A34" s="30" t="str">
        <f t="shared" si="6"/>
        <v>-</v>
      </c>
      <c r="B34" s="31" t="str">
        <f>IF(D34="","",Finish!N36)</f>
        <v/>
      </c>
      <c r="C34" s="31" t="str">
        <f>IF(D34="","",Finish!M36)</f>
        <v/>
      </c>
      <c r="D34" s="32" t="str">
        <f>IF(LEFT(Finish!O36,1)="W",Finish!J36,"")</f>
        <v/>
      </c>
      <c r="E34" s="33" t="str">
        <f>IF(B34="","",IF(B34="unattached","",COUNTIF(B$2:B34,B34)))</f>
        <v/>
      </c>
      <c r="F34" s="34" t="str">
        <f>IF(E34=3,SUMIF(B$2:B34,B34,D$2:D34),"")</f>
        <v/>
      </c>
      <c r="G34" s="35" t="str">
        <f t="shared" ref="G34:G65" si="7">IF($E34=2,B34,"")</f>
        <v/>
      </c>
      <c r="H34" s="35" t="str">
        <f t="shared" ref="H34:H65" si="8">IF($E34=2,C34,"")</f>
        <v/>
      </c>
      <c r="I34" s="36" t="str">
        <f t="shared" ref="I34:I65" si="9">IF($E34=2,D34,"")</f>
        <v/>
      </c>
      <c r="J34" s="35" t="str">
        <f t="shared" ref="J34:J65" si="10">IF($E34=3,B34,"")</f>
        <v/>
      </c>
      <c r="K34" s="35" t="str">
        <f t="shared" ref="K34:K65" si="11">IF($E34=3,C34,"")</f>
        <v/>
      </c>
      <c r="L34" s="36" t="str">
        <f t="shared" ref="L34:L65" si="12">IF($E34=3,D34,"")</f>
        <v/>
      </c>
    </row>
    <row r="35" spans="1:12" s="35" customFormat="1" x14ac:dyDescent="0.25">
      <c r="A35" s="30" t="str">
        <f t="shared" si="6"/>
        <v>-</v>
      </c>
      <c r="B35" s="31" t="str">
        <f>IF(D35="","",Finish!N37)</f>
        <v/>
      </c>
      <c r="C35" s="31" t="str">
        <f>IF(D35="","",Finish!M37)</f>
        <v/>
      </c>
      <c r="D35" s="32" t="str">
        <f>IF(LEFT(Finish!O37,1)="W",Finish!J37,"")</f>
        <v/>
      </c>
      <c r="E35" s="33" t="str">
        <f>IF(B35="","",IF(B35="unattached","",COUNTIF(B$2:B35,B35)))</f>
        <v/>
      </c>
      <c r="F35" s="34" t="str">
        <f>IF(E35=3,SUMIF(B$2:B35,B35,D$2:D35),"")</f>
        <v/>
      </c>
      <c r="G35" s="35" t="str">
        <f t="shared" si="7"/>
        <v/>
      </c>
      <c r="H35" s="35" t="str">
        <f t="shared" si="8"/>
        <v/>
      </c>
      <c r="I35" s="36" t="str">
        <f t="shared" si="9"/>
        <v/>
      </c>
      <c r="J35" s="35" t="str">
        <f t="shared" si="10"/>
        <v/>
      </c>
      <c r="K35" s="35" t="str">
        <f t="shared" si="11"/>
        <v/>
      </c>
      <c r="L35" s="36" t="str">
        <f t="shared" si="12"/>
        <v/>
      </c>
    </row>
    <row r="36" spans="1:12" s="35" customFormat="1" x14ac:dyDescent="0.25">
      <c r="A36" s="30" t="str">
        <f t="shared" si="6"/>
        <v>-</v>
      </c>
      <c r="B36" s="31" t="str">
        <f>IF(D36="","",Finish!N38)</f>
        <v/>
      </c>
      <c r="C36" s="31" t="str">
        <f>IF(D36="","",Finish!M38)</f>
        <v/>
      </c>
      <c r="D36" s="32" t="str">
        <f>IF(LEFT(Finish!O38,1)="W",Finish!J38,"")</f>
        <v/>
      </c>
      <c r="E36" s="33" t="str">
        <f>IF(B36="","",IF(B36="unattached","",COUNTIF(B$2:B36,B36)))</f>
        <v/>
      </c>
      <c r="F36" s="34" t="str">
        <f>IF(E36=3,SUMIF(B$2:B36,B36,D$2:D36),"")</f>
        <v/>
      </c>
      <c r="G36" s="35" t="str">
        <f t="shared" si="7"/>
        <v/>
      </c>
      <c r="H36" s="35" t="str">
        <f t="shared" si="8"/>
        <v/>
      </c>
      <c r="I36" s="36" t="str">
        <f t="shared" si="9"/>
        <v/>
      </c>
      <c r="J36" s="35" t="str">
        <f t="shared" si="10"/>
        <v/>
      </c>
      <c r="K36" s="35" t="str">
        <f t="shared" si="11"/>
        <v/>
      </c>
      <c r="L36" s="36" t="str">
        <f t="shared" si="12"/>
        <v/>
      </c>
    </row>
    <row r="37" spans="1:12" s="35" customFormat="1" x14ac:dyDescent="0.25">
      <c r="A37" s="30" t="str">
        <f t="shared" si="6"/>
        <v>-</v>
      </c>
      <c r="B37" s="31" t="str">
        <f>IF(D37="","",Finish!N39)</f>
        <v/>
      </c>
      <c r="C37" s="31" t="str">
        <f>IF(D37="","",Finish!M39)</f>
        <v/>
      </c>
      <c r="D37" s="32" t="str">
        <f>IF(LEFT(Finish!O39,1)="W",Finish!J39,"")</f>
        <v/>
      </c>
      <c r="E37" s="33" t="str">
        <f>IF(B37="","",IF(B37="unattached","",COUNTIF(B$2:B37,B37)))</f>
        <v/>
      </c>
      <c r="F37" s="34" t="str">
        <f>IF(E37=3,SUMIF(B$2:B37,B37,D$2:D37),"")</f>
        <v/>
      </c>
      <c r="G37" s="35" t="str">
        <f t="shared" si="7"/>
        <v/>
      </c>
      <c r="H37" s="35" t="str">
        <f t="shared" si="8"/>
        <v/>
      </c>
      <c r="I37" s="36" t="str">
        <f t="shared" si="9"/>
        <v/>
      </c>
      <c r="J37" s="35" t="str">
        <f t="shared" si="10"/>
        <v/>
      </c>
      <c r="K37" s="35" t="str">
        <f t="shared" si="11"/>
        <v/>
      </c>
      <c r="L37" s="36" t="str">
        <f t="shared" si="12"/>
        <v/>
      </c>
    </row>
    <row r="38" spans="1:12" s="35" customFormat="1" x14ac:dyDescent="0.25">
      <c r="A38" s="30" t="str">
        <f t="shared" si="6"/>
        <v>-</v>
      </c>
      <c r="B38" s="31" t="str">
        <f>IF(D38="","",Finish!N40)</f>
        <v>unattached</v>
      </c>
      <c r="C38" s="31" t="str">
        <f>IF(D38="","",Finish!M40)</f>
        <v xml:space="preserve">Nicola Bowen </v>
      </c>
      <c r="D38" s="32">
        <f>IF(LEFT(Finish!O40,1)="W",Finish!J40,"")</f>
        <v>2</v>
      </c>
      <c r="E38" s="33" t="str">
        <f>IF(B38="","",IF(B38="unattached","",COUNTIF(B$2:B38,B38)))</f>
        <v/>
      </c>
      <c r="F38" s="34" t="str">
        <f>IF(E38=3,SUMIF(B$2:B38,B38,D$2:D38),"")</f>
        <v/>
      </c>
      <c r="G38" s="35" t="str">
        <f t="shared" si="7"/>
        <v/>
      </c>
      <c r="H38" s="35" t="str">
        <f t="shared" si="8"/>
        <v/>
      </c>
      <c r="I38" s="36" t="str">
        <f t="shared" si="9"/>
        <v/>
      </c>
      <c r="J38" s="35" t="str">
        <f t="shared" si="10"/>
        <v/>
      </c>
      <c r="K38" s="35" t="str">
        <f t="shared" si="11"/>
        <v/>
      </c>
      <c r="L38" s="36" t="str">
        <f t="shared" si="12"/>
        <v/>
      </c>
    </row>
    <row r="39" spans="1:12" s="35" customFormat="1" x14ac:dyDescent="0.25">
      <c r="A39" s="30" t="str">
        <f t="shared" si="6"/>
        <v>-</v>
      </c>
      <c r="B39" s="31" t="str">
        <f>IF(D39="","",Finish!N41)</f>
        <v/>
      </c>
      <c r="C39" s="31" t="str">
        <f>IF(D39="","",Finish!M41)</f>
        <v/>
      </c>
      <c r="D39" s="32" t="str">
        <f>IF(LEFT(Finish!O41,1)="W",Finish!J41,"")</f>
        <v/>
      </c>
      <c r="E39" s="33" t="str">
        <f>IF(B39="","",IF(B39="unattached","",COUNTIF(B$2:B39,B39)))</f>
        <v/>
      </c>
      <c r="F39" s="34" t="str">
        <f>IF(E39=3,SUMIF(B$2:B39,B39,D$2:D39),"")</f>
        <v/>
      </c>
      <c r="G39" s="35" t="str">
        <f t="shared" si="7"/>
        <v/>
      </c>
      <c r="H39" s="35" t="str">
        <f t="shared" si="8"/>
        <v/>
      </c>
      <c r="I39" s="36" t="str">
        <f t="shared" si="9"/>
        <v/>
      </c>
      <c r="J39" s="35" t="str">
        <f t="shared" si="10"/>
        <v/>
      </c>
      <c r="K39" s="35" t="str">
        <f t="shared" si="11"/>
        <v/>
      </c>
      <c r="L39" s="36" t="str">
        <f t="shared" si="12"/>
        <v/>
      </c>
    </row>
    <row r="40" spans="1:12" s="35" customFormat="1" x14ac:dyDescent="0.25">
      <c r="A40" s="30" t="str">
        <f t="shared" si="6"/>
        <v>-</v>
      </c>
      <c r="B40" s="31" t="str">
        <f>IF(D40="","",Finish!N42)</f>
        <v/>
      </c>
      <c r="C40" s="31" t="str">
        <f>IF(D40="","",Finish!M42)</f>
        <v/>
      </c>
      <c r="D40" s="32" t="str">
        <f>IF(LEFT(Finish!O42,1)="W",Finish!J42,"")</f>
        <v/>
      </c>
      <c r="E40" s="33" t="str">
        <f>IF(B40="","",IF(B40="unattached","",COUNTIF(B$2:B40,B40)))</f>
        <v/>
      </c>
      <c r="F40" s="34" t="str">
        <f>IF(E40=3,SUMIF(B$2:B40,B40,D$2:D40),"")</f>
        <v/>
      </c>
      <c r="G40" s="35" t="str">
        <f t="shared" si="7"/>
        <v/>
      </c>
      <c r="H40" s="35" t="str">
        <f t="shared" si="8"/>
        <v/>
      </c>
      <c r="I40" s="36" t="str">
        <f t="shared" si="9"/>
        <v/>
      </c>
      <c r="J40" s="35" t="str">
        <f t="shared" si="10"/>
        <v/>
      </c>
      <c r="K40" s="35" t="str">
        <f t="shared" si="11"/>
        <v/>
      </c>
      <c r="L40" s="36" t="str">
        <f t="shared" si="12"/>
        <v/>
      </c>
    </row>
    <row r="41" spans="1:12" s="35" customFormat="1" x14ac:dyDescent="0.25">
      <c r="A41" s="30" t="str">
        <f t="shared" si="6"/>
        <v>-</v>
      </c>
      <c r="B41" s="31" t="str">
        <f>IF(D41="","",Finish!N43)</f>
        <v/>
      </c>
      <c r="C41" s="31" t="str">
        <f>IF(D41="","",Finish!M43)</f>
        <v/>
      </c>
      <c r="D41" s="32" t="str">
        <f>IF(LEFT(Finish!O43,1)="W",Finish!J43,"")</f>
        <v/>
      </c>
      <c r="E41" s="33" t="str">
        <f>IF(B41="","",IF(B41="unattached","",COUNTIF(B$2:B41,B41)))</f>
        <v/>
      </c>
      <c r="F41" s="34" t="str">
        <f>IF(E41=3,SUMIF(B$2:B41,B41,D$2:D41),"")</f>
        <v/>
      </c>
      <c r="G41" s="35" t="str">
        <f t="shared" si="7"/>
        <v/>
      </c>
      <c r="H41" s="35" t="str">
        <f t="shared" si="8"/>
        <v/>
      </c>
      <c r="I41" s="36" t="str">
        <f t="shared" si="9"/>
        <v/>
      </c>
      <c r="J41" s="35" t="str">
        <f t="shared" si="10"/>
        <v/>
      </c>
      <c r="K41" s="35" t="str">
        <f t="shared" si="11"/>
        <v/>
      </c>
      <c r="L41" s="36" t="str">
        <f t="shared" si="12"/>
        <v/>
      </c>
    </row>
    <row r="42" spans="1:12" s="35" customFormat="1" x14ac:dyDescent="0.25">
      <c r="A42" s="30" t="str">
        <f t="shared" si="6"/>
        <v>-</v>
      </c>
      <c r="B42" s="31" t="str">
        <f>IF(D42="","",Finish!N44)</f>
        <v/>
      </c>
      <c r="C42" s="31" t="str">
        <f>IF(D42="","",Finish!M44)</f>
        <v/>
      </c>
      <c r="D42" s="32" t="str">
        <f>IF(LEFT(Finish!O44,1)="W",Finish!J44,"")</f>
        <v/>
      </c>
      <c r="E42" s="33" t="str">
        <f>IF(B42="","",IF(B42="unattached","",COUNTIF(B$2:B42,B42)))</f>
        <v/>
      </c>
      <c r="F42" s="34" t="str">
        <f>IF(E42=3,SUMIF(B$2:B42,B42,D$2:D42),"")</f>
        <v/>
      </c>
      <c r="G42" s="35" t="str">
        <f t="shared" si="7"/>
        <v/>
      </c>
      <c r="H42" s="35" t="str">
        <f t="shared" si="8"/>
        <v/>
      </c>
      <c r="I42" s="36" t="str">
        <f t="shared" si="9"/>
        <v/>
      </c>
      <c r="J42" s="35" t="str">
        <f t="shared" si="10"/>
        <v/>
      </c>
      <c r="K42" s="35" t="str">
        <f t="shared" si="11"/>
        <v/>
      </c>
      <c r="L42" s="36" t="str">
        <f t="shared" si="12"/>
        <v/>
      </c>
    </row>
    <row r="43" spans="1:12" s="35" customFormat="1" x14ac:dyDescent="0.25">
      <c r="A43" s="30" t="str">
        <f t="shared" si="6"/>
        <v>-</v>
      </c>
      <c r="B43" s="31" t="str">
        <f>IF(D43="","",Finish!N45)</f>
        <v/>
      </c>
      <c r="C43" s="31" t="str">
        <f>IF(D43="","",Finish!M45)</f>
        <v/>
      </c>
      <c r="D43" s="32" t="str">
        <f>IF(LEFT(Finish!O45,1)="W",Finish!J45,"")</f>
        <v/>
      </c>
      <c r="E43" s="33" t="str">
        <f>IF(B43="","",IF(B43="unattached","",COUNTIF(B$2:B43,B43)))</f>
        <v/>
      </c>
      <c r="F43" s="34" t="str">
        <f>IF(E43=3,SUMIF(B$2:B43,B43,D$2:D43),"")</f>
        <v/>
      </c>
      <c r="G43" s="35" t="str">
        <f t="shared" si="7"/>
        <v/>
      </c>
      <c r="H43" s="35" t="str">
        <f t="shared" si="8"/>
        <v/>
      </c>
      <c r="I43" s="36" t="str">
        <f t="shared" si="9"/>
        <v/>
      </c>
      <c r="J43" s="35" t="str">
        <f t="shared" si="10"/>
        <v/>
      </c>
      <c r="K43" s="35" t="str">
        <f t="shared" si="11"/>
        <v/>
      </c>
      <c r="L43" s="36" t="str">
        <f t="shared" si="12"/>
        <v/>
      </c>
    </row>
    <row r="44" spans="1:12" s="35" customFormat="1" x14ac:dyDescent="0.25">
      <c r="A44" s="30" t="str">
        <f t="shared" si="6"/>
        <v>-</v>
      </c>
      <c r="B44" s="31" t="str">
        <f>IF(D44="","",Finish!N46)</f>
        <v/>
      </c>
      <c r="C44" s="31" t="str">
        <f>IF(D44="","",Finish!M46)</f>
        <v/>
      </c>
      <c r="D44" s="32" t="str">
        <f>IF(LEFT(Finish!O46,1)="W",Finish!J46,"")</f>
        <v/>
      </c>
      <c r="E44" s="33" t="str">
        <f>IF(B44="","",IF(B44="unattached","",COUNTIF(B$2:B44,B44)))</f>
        <v/>
      </c>
      <c r="F44" s="34" t="str">
        <f>IF(E44=3,SUMIF(B$2:B44,B44,D$2:D44),"")</f>
        <v/>
      </c>
      <c r="G44" s="35" t="str">
        <f t="shared" si="7"/>
        <v/>
      </c>
      <c r="H44" s="35" t="str">
        <f t="shared" si="8"/>
        <v/>
      </c>
      <c r="I44" s="36" t="str">
        <f t="shared" si="9"/>
        <v/>
      </c>
      <c r="J44" s="35" t="str">
        <f t="shared" si="10"/>
        <v/>
      </c>
      <c r="K44" s="35" t="str">
        <f t="shared" si="11"/>
        <v/>
      </c>
      <c r="L44" s="36" t="str">
        <f t="shared" si="12"/>
        <v/>
      </c>
    </row>
    <row r="45" spans="1:12" s="35" customFormat="1" x14ac:dyDescent="0.25">
      <c r="A45" s="30" t="str">
        <f t="shared" si="6"/>
        <v>-</v>
      </c>
      <c r="B45" s="31" t="str">
        <f>IF(D45="","",Finish!N47)</f>
        <v/>
      </c>
      <c r="C45" s="31" t="str">
        <f>IF(D45="","",Finish!M47)</f>
        <v/>
      </c>
      <c r="D45" s="32" t="str">
        <f>IF(LEFT(Finish!O47,1)="W",Finish!J47,"")</f>
        <v/>
      </c>
      <c r="E45" s="33" t="str">
        <f>IF(B45="","",IF(B45="unattached","",COUNTIF(B$2:B45,B45)))</f>
        <v/>
      </c>
      <c r="F45" s="34" t="str">
        <f>IF(E45=3,SUMIF(B$2:B45,B45,D$2:D45),"")</f>
        <v/>
      </c>
      <c r="G45" s="35" t="str">
        <f t="shared" si="7"/>
        <v/>
      </c>
      <c r="H45" s="35" t="str">
        <f t="shared" si="8"/>
        <v/>
      </c>
      <c r="I45" s="36" t="str">
        <f t="shared" si="9"/>
        <v/>
      </c>
      <c r="J45" s="35" t="str">
        <f t="shared" si="10"/>
        <v/>
      </c>
      <c r="K45" s="35" t="str">
        <f t="shared" si="11"/>
        <v/>
      </c>
      <c r="L45" s="36" t="str">
        <f t="shared" si="12"/>
        <v/>
      </c>
    </row>
    <row r="46" spans="1:12" s="35" customFormat="1" x14ac:dyDescent="0.25">
      <c r="A46" s="30" t="str">
        <f t="shared" si="6"/>
        <v>-</v>
      </c>
      <c r="B46" s="31" t="str">
        <f>IF(D46="","",Finish!N48)</f>
        <v/>
      </c>
      <c r="C46" s="31" t="str">
        <f>IF(D46="","",Finish!M48)</f>
        <v/>
      </c>
      <c r="D46" s="32" t="str">
        <f>IF(LEFT(Finish!O48,1)="W",Finish!J48,"")</f>
        <v/>
      </c>
      <c r="E46" s="33" t="str">
        <f>IF(B46="","",IF(B46="unattached","",COUNTIF(B$2:B46,B46)))</f>
        <v/>
      </c>
      <c r="F46" s="34" t="str">
        <f>IF(E46=3,SUMIF(B$2:B46,B46,D$2:D46),"")</f>
        <v/>
      </c>
      <c r="G46" s="35" t="str">
        <f t="shared" si="7"/>
        <v/>
      </c>
      <c r="H46" s="35" t="str">
        <f t="shared" si="8"/>
        <v/>
      </c>
      <c r="I46" s="36" t="str">
        <f t="shared" si="9"/>
        <v/>
      </c>
      <c r="J46" s="35" t="str">
        <f t="shared" si="10"/>
        <v/>
      </c>
      <c r="K46" s="35" t="str">
        <f t="shared" si="11"/>
        <v/>
      </c>
      <c r="L46" s="36" t="str">
        <f t="shared" si="12"/>
        <v/>
      </c>
    </row>
    <row r="47" spans="1:12" s="35" customFormat="1" x14ac:dyDescent="0.25">
      <c r="A47" s="30" t="str">
        <f t="shared" si="6"/>
        <v>-</v>
      </c>
      <c r="B47" s="31" t="str">
        <f>IF(D47="","",Finish!N49)</f>
        <v/>
      </c>
      <c r="C47" s="31" t="str">
        <f>IF(D47="","",Finish!M49)</f>
        <v/>
      </c>
      <c r="D47" s="32" t="str">
        <f>IF(LEFT(Finish!O49,1)="W",Finish!J49,"")</f>
        <v/>
      </c>
      <c r="E47" s="33" t="str">
        <f>IF(B47="","",IF(B47="unattached","",COUNTIF(B$2:B47,B47)))</f>
        <v/>
      </c>
      <c r="F47" s="34" t="str">
        <f>IF(E47=3,SUMIF(B$2:B47,B47,D$2:D47),"")</f>
        <v/>
      </c>
      <c r="G47" s="35" t="str">
        <f t="shared" si="7"/>
        <v/>
      </c>
      <c r="H47" s="35" t="str">
        <f t="shared" si="8"/>
        <v/>
      </c>
      <c r="I47" s="36" t="str">
        <f t="shared" si="9"/>
        <v/>
      </c>
      <c r="J47" s="35" t="str">
        <f t="shared" si="10"/>
        <v/>
      </c>
      <c r="K47" s="35" t="str">
        <f t="shared" si="11"/>
        <v/>
      </c>
      <c r="L47" s="36" t="str">
        <f t="shared" si="12"/>
        <v/>
      </c>
    </row>
    <row r="48" spans="1:12" s="35" customFormat="1" x14ac:dyDescent="0.25">
      <c r="A48" s="30" t="str">
        <f t="shared" si="6"/>
        <v>-</v>
      </c>
      <c r="B48" s="31" t="str">
        <f>IF(D48="","",Finish!N50)</f>
        <v>unattached</v>
      </c>
      <c r="C48" s="31" t="str">
        <f>IF(D48="","",Finish!M50)</f>
        <v>Jenifer Derby</v>
      </c>
      <c r="D48" s="32">
        <f>IF(LEFT(Finish!O50,1)="W",Finish!J50,"")</f>
        <v>3</v>
      </c>
      <c r="E48" s="33" t="str">
        <f>IF(B48="","",IF(B48="unattached","",COUNTIF(B$2:B48,B48)))</f>
        <v/>
      </c>
      <c r="F48" s="34" t="str">
        <f>IF(E48=3,SUMIF(B$2:B48,B48,D$2:D48),"")</f>
        <v/>
      </c>
      <c r="G48" s="35" t="str">
        <f t="shared" si="7"/>
        <v/>
      </c>
      <c r="H48" s="35" t="str">
        <f t="shared" si="8"/>
        <v/>
      </c>
      <c r="I48" s="36" t="str">
        <f t="shared" si="9"/>
        <v/>
      </c>
      <c r="J48" s="35" t="str">
        <f t="shared" si="10"/>
        <v/>
      </c>
      <c r="K48" s="35" t="str">
        <f t="shared" si="11"/>
        <v/>
      </c>
      <c r="L48" s="36" t="str">
        <f t="shared" si="12"/>
        <v/>
      </c>
    </row>
    <row r="49" spans="1:12" s="35" customFormat="1" x14ac:dyDescent="0.25">
      <c r="A49" s="30" t="str">
        <f t="shared" si="6"/>
        <v>-</v>
      </c>
      <c r="B49" s="31" t="str">
        <f>IF(D49="","",Finish!N51)</f>
        <v/>
      </c>
      <c r="C49" s="31" t="str">
        <f>IF(D49="","",Finish!M51)</f>
        <v/>
      </c>
      <c r="D49" s="32" t="str">
        <f>IF(LEFT(Finish!O51,1)="W",Finish!J51,"")</f>
        <v/>
      </c>
      <c r="E49" s="33" t="str">
        <f>IF(B49="","",IF(B49="unattached","",COUNTIF(B$2:B49,B49)))</f>
        <v/>
      </c>
      <c r="F49" s="34" t="str">
        <f>IF(E49=3,SUMIF(B$2:B49,B49,D$2:D49),"")</f>
        <v/>
      </c>
      <c r="G49" s="35" t="str">
        <f t="shared" si="7"/>
        <v/>
      </c>
      <c r="H49" s="35" t="str">
        <f t="shared" si="8"/>
        <v/>
      </c>
      <c r="I49" s="36" t="str">
        <f t="shared" si="9"/>
        <v/>
      </c>
      <c r="J49" s="35" t="str">
        <f t="shared" si="10"/>
        <v/>
      </c>
      <c r="K49" s="35" t="str">
        <f t="shared" si="11"/>
        <v/>
      </c>
      <c r="L49" s="36" t="str">
        <f t="shared" si="12"/>
        <v/>
      </c>
    </row>
    <row r="50" spans="1:12" s="35" customFormat="1" x14ac:dyDescent="0.25">
      <c r="A50" s="30" t="str">
        <f t="shared" si="6"/>
        <v>-</v>
      </c>
      <c r="B50" s="31" t="str">
        <f>IF(D50="","",Finish!N52)</f>
        <v>Todmorden Harriers</v>
      </c>
      <c r="C50" s="31" t="str">
        <f>IF(D50="","",Finish!M52)</f>
        <v>Kath Brierley</v>
      </c>
      <c r="D50" s="32">
        <f>IF(LEFT(Finish!O52,1)="W",Finish!J52,"")</f>
        <v>4</v>
      </c>
      <c r="E50" s="33">
        <f>IF(B50="","",IF(B50="unattached","",COUNTIF(B$2:B50,B50)))</f>
        <v>1</v>
      </c>
      <c r="F50" s="34" t="str">
        <f>IF(E50=3,SUMIF(B$2:B50,B50,D$2:D50),"")</f>
        <v/>
      </c>
      <c r="G50" s="35" t="str">
        <f t="shared" si="7"/>
        <v/>
      </c>
      <c r="H50" s="35" t="str">
        <f t="shared" si="8"/>
        <v/>
      </c>
      <c r="I50" s="36" t="str">
        <f t="shared" si="9"/>
        <v/>
      </c>
      <c r="J50" s="35" t="str">
        <f t="shared" si="10"/>
        <v/>
      </c>
      <c r="K50" s="35" t="str">
        <f t="shared" si="11"/>
        <v/>
      </c>
      <c r="L50" s="36" t="str">
        <f t="shared" si="12"/>
        <v/>
      </c>
    </row>
    <row r="51" spans="1:12" s="35" customFormat="1" x14ac:dyDescent="0.25">
      <c r="A51" s="30" t="str">
        <f t="shared" si="6"/>
        <v>-</v>
      </c>
      <c r="B51" s="31" t="str">
        <f>IF(D51="","",Finish!N53)</f>
        <v/>
      </c>
      <c r="C51" s="31" t="str">
        <f>IF(D51="","",Finish!M53)</f>
        <v/>
      </c>
      <c r="D51" s="32" t="str">
        <f>IF(LEFT(Finish!O53,1)="W",Finish!J53,"")</f>
        <v/>
      </c>
      <c r="E51" s="33" t="str">
        <f>IF(B51="","",IF(B51="unattached","",COUNTIF(B$2:B51,B51)))</f>
        <v/>
      </c>
      <c r="F51" s="34" t="str">
        <f>IF(E51=3,SUMIF(B$2:B51,B51,D$2:D51),"")</f>
        <v/>
      </c>
      <c r="G51" s="35" t="str">
        <f t="shared" si="7"/>
        <v/>
      </c>
      <c r="H51" s="35" t="str">
        <f t="shared" si="8"/>
        <v/>
      </c>
      <c r="I51" s="36" t="str">
        <f t="shared" si="9"/>
        <v/>
      </c>
      <c r="J51" s="35" t="str">
        <f t="shared" si="10"/>
        <v/>
      </c>
      <c r="K51" s="35" t="str">
        <f t="shared" si="11"/>
        <v/>
      </c>
      <c r="L51" s="36" t="str">
        <f t="shared" si="12"/>
        <v/>
      </c>
    </row>
    <row r="52" spans="1:12" s="35" customFormat="1" x14ac:dyDescent="0.25">
      <c r="A52" s="30" t="str">
        <f t="shared" si="6"/>
        <v>-</v>
      </c>
      <c r="B52" s="31" t="str">
        <f>IF(D52="","",Finish!N54)</f>
        <v/>
      </c>
      <c r="C52" s="31" t="str">
        <f>IF(D52="","",Finish!M54)</f>
        <v/>
      </c>
      <c r="D52" s="32" t="str">
        <f>IF(LEFT(Finish!O54,1)="W",Finish!J54,"")</f>
        <v/>
      </c>
      <c r="E52" s="33" t="str">
        <f>IF(B52="","",IF(B52="unattached","",COUNTIF(B$2:B52,B52)))</f>
        <v/>
      </c>
      <c r="F52" s="34" t="str">
        <f>IF(E52=3,SUMIF(B$2:B52,B52,D$2:D52),"")</f>
        <v/>
      </c>
      <c r="G52" s="35" t="str">
        <f t="shared" si="7"/>
        <v/>
      </c>
      <c r="H52" s="35" t="str">
        <f t="shared" si="8"/>
        <v/>
      </c>
      <c r="I52" s="36" t="str">
        <f t="shared" si="9"/>
        <v/>
      </c>
      <c r="J52" s="35" t="str">
        <f t="shared" si="10"/>
        <v/>
      </c>
      <c r="K52" s="35" t="str">
        <f t="shared" si="11"/>
        <v/>
      </c>
      <c r="L52" s="36" t="str">
        <f t="shared" si="12"/>
        <v/>
      </c>
    </row>
    <row r="53" spans="1:12" s="35" customFormat="1" x14ac:dyDescent="0.25">
      <c r="A53" s="30" t="str">
        <f t="shared" si="6"/>
        <v>-</v>
      </c>
      <c r="B53" s="31" t="str">
        <f>IF(D53="","",Finish!N55)</f>
        <v/>
      </c>
      <c r="C53" s="31" t="str">
        <f>IF(D53="","",Finish!M55)</f>
        <v/>
      </c>
      <c r="D53" s="32" t="str">
        <f>IF(LEFT(Finish!O55,1)="W",Finish!J55,"")</f>
        <v/>
      </c>
      <c r="E53" s="33" t="str">
        <f>IF(B53="","",IF(B53="unattached","",COUNTIF(B$2:B53,B53)))</f>
        <v/>
      </c>
      <c r="F53" s="34" t="str">
        <f>IF(E53=3,SUMIF(B$2:B53,B53,D$2:D53),"")</f>
        <v/>
      </c>
      <c r="G53" s="35" t="str">
        <f t="shared" si="7"/>
        <v/>
      </c>
      <c r="H53" s="35" t="str">
        <f t="shared" si="8"/>
        <v/>
      </c>
      <c r="I53" s="36" t="str">
        <f t="shared" si="9"/>
        <v/>
      </c>
      <c r="J53" s="35" t="str">
        <f t="shared" si="10"/>
        <v/>
      </c>
      <c r="K53" s="35" t="str">
        <f t="shared" si="11"/>
        <v/>
      </c>
      <c r="L53" s="36" t="str">
        <f t="shared" si="12"/>
        <v/>
      </c>
    </row>
    <row r="54" spans="1:12" s="35" customFormat="1" x14ac:dyDescent="0.25">
      <c r="A54" s="30" t="str">
        <f t="shared" si="6"/>
        <v>-</v>
      </c>
      <c r="B54" s="31" t="str">
        <f>IF(D54="","",Finish!N56)</f>
        <v>Radcliffe AC</v>
      </c>
      <c r="C54" s="31" t="str">
        <f>IF(D54="","",Finish!M56)</f>
        <v>Donna Cartwright</v>
      </c>
      <c r="D54" s="32">
        <f>IF(LEFT(Finish!O56,1)="W",Finish!J56,"")</f>
        <v>5</v>
      </c>
      <c r="E54" s="33">
        <f>IF(B54="","",IF(B54="unattached","",COUNTIF(B$2:B54,B54)))</f>
        <v>1</v>
      </c>
      <c r="F54" s="34" t="str">
        <f>IF(E54=3,SUMIF(B$2:B54,B54,D$2:D54),"")</f>
        <v/>
      </c>
      <c r="G54" s="35" t="str">
        <f t="shared" si="7"/>
        <v/>
      </c>
      <c r="H54" s="35" t="str">
        <f t="shared" si="8"/>
        <v/>
      </c>
      <c r="I54" s="36" t="str">
        <f t="shared" si="9"/>
        <v/>
      </c>
      <c r="J54" s="35" t="str">
        <f t="shared" si="10"/>
        <v/>
      </c>
      <c r="K54" s="35" t="str">
        <f t="shared" si="11"/>
        <v/>
      </c>
      <c r="L54" s="36" t="str">
        <f t="shared" si="12"/>
        <v/>
      </c>
    </row>
    <row r="55" spans="1:12" s="35" customFormat="1" x14ac:dyDescent="0.25">
      <c r="A55" s="30" t="str">
        <f t="shared" si="6"/>
        <v>-</v>
      </c>
      <c r="B55" s="31" t="str">
        <f>IF(D55="","",Finish!N57)</f>
        <v/>
      </c>
      <c r="C55" s="31" t="str">
        <f>IF(D55="","",Finish!M57)</f>
        <v/>
      </c>
      <c r="D55" s="32" t="str">
        <f>IF(LEFT(Finish!O57,1)="W",Finish!J57,"")</f>
        <v/>
      </c>
      <c r="E55" s="33" t="str">
        <f>IF(B55="","",IF(B55="unattached","",COUNTIF(B$2:B55,B55)))</f>
        <v/>
      </c>
      <c r="F55" s="34" t="str">
        <f>IF(E55=3,SUMIF(B$2:B55,B55,D$2:D55),"")</f>
        <v/>
      </c>
      <c r="G55" s="35" t="str">
        <f t="shared" si="7"/>
        <v/>
      </c>
      <c r="H55" s="35" t="str">
        <f t="shared" si="8"/>
        <v/>
      </c>
      <c r="I55" s="36" t="str">
        <f t="shared" si="9"/>
        <v/>
      </c>
      <c r="J55" s="35" t="str">
        <f t="shared" si="10"/>
        <v/>
      </c>
      <c r="K55" s="35" t="str">
        <f t="shared" si="11"/>
        <v/>
      </c>
      <c r="L55" s="36" t="str">
        <f t="shared" si="12"/>
        <v/>
      </c>
    </row>
    <row r="56" spans="1:12" s="35" customFormat="1" x14ac:dyDescent="0.25">
      <c r="A56" s="30" t="str">
        <f t="shared" si="6"/>
        <v>-</v>
      </c>
      <c r="B56" s="31" t="str">
        <f>IF(D56="","",Finish!N58)</f>
        <v/>
      </c>
      <c r="C56" s="31" t="str">
        <f>IF(D56="","",Finish!M58)</f>
        <v/>
      </c>
      <c r="D56" s="32" t="str">
        <f>IF(LEFT(Finish!O58,1)="W",Finish!J58,"")</f>
        <v/>
      </c>
      <c r="E56" s="33" t="str">
        <f>IF(B56="","",IF(B56="unattached","",COUNTIF(B$2:B56,B56)))</f>
        <v/>
      </c>
      <c r="F56" s="34" t="str">
        <f>IF(E56=3,SUMIF(B$2:B56,B56,D$2:D56),"")</f>
        <v/>
      </c>
      <c r="G56" s="35" t="str">
        <f t="shared" si="7"/>
        <v/>
      </c>
      <c r="H56" s="35" t="str">
        <f t="shared" si="8"/>
        <v/>
      </c>
      <c r="I56" s="36" t="str">
        <f t="shared" si="9"/>
        <v/>
      </c>
      <c r="J56" s="35" t="str">
        <f t="shared" si="10"/>
        <v/>
      </c>
      <c r="K56" s="35" t="str">
        <f t="shared" si="11"/>
        <v/>
      </c>
      <c r="L56" s="36" t="str">
        <f t="shared" si="12"/>
        <v/>
      </c>
    </row>
    <row r="57" spans="1:12" s="35" customFormat="1" x14ac:dyDescent="0.25">
      <c r="A57" s="30" t="str">
        <f t="shared" si="6"/>
        <v>-</v>
      </c>
      <c r="B57" s="31" t="str">
        <f>IF(D57="","",Finish!N59)</f>
        <v/>
      </c>
      <c r="C57" s="31" t="str">
        <f>IF(D57="","",Finish!M59)</f>
        <v/>
      </c>
      <c r="D57" s="32" t="str">
        <f>IF(LEFT(Finish!O59,1)="W",Finish!J59,"")</f>
        <v/>
      </c>
      <c r="E57" s="33" t="str">
        <f>IF(B57="","",IF(B57="unattached","",COUNTIF(B$2:B57,B57)))</f>
        <v/>
      </c>
      <c r="F57" s="34" t="str">
        <f>IF(E57=3,SUMIF(B$2:B57,B57,D$2:D57),"")</f>
        <v/>
      </c>
      <c r="G57" s="35" t="str">
        <f t="shared" si="7"/>
        <v/>
      </c>
      <c r="H57" s="35" t="str">
        <f t="shared" si="8"/>
        <v/>
      </c>
      <c r="I57" s="36" t="str">
        <f t="shared" si="9"/>
        <v/>
      </c>
      <c r="J57" s="35" t="str">
        <f t="shared" si="10"/>
        <v/>
      </c>
      <c r="K57" s="35" t="str">
        <f t="shared" si="11"/>
        <v/>
      </c>
      <c r="L57" s="36" t="str">
        <f t="shared" si="12"/>
        <v/>
      </c>
    </row>
    <row r="58" spans="1:12" s="35" customFormat="1" x14ac:dyDescent="0.25">
      <c r="A58" s="30" t="str">
        <f t="shared" si="6"/>
        <v>-</v>
      </c>
      <c r="B58" s="31" t="str">
        <f>IF(D58="","",Finish!N60)</f>
        <v/>
      </c>
      <c r="C58" s="31" t="str">
        <f>IF(D58="","",Finish!M60)</f>
        <v/>
      </c>
      <c r="D58" s="32" t="str">
        <f>IF(LEFT(Finish!O60,1)="W",Finish!J60,"")</f>
        <v/>
      </c>
      <c r="E58" s="33" t="str">
        <f>IF(B58="","",IF(B58="unattached","",COUNTIF(B$2:B58,B58)))</f>
        <v/>
      </c>
      <c r="F58" s="34" t="str">
        <f>IF(E58=3,SUMIF(B$2:B58,B58,D$2:D58),"")</f>
        <v/>
      </c>
      <c r="G58" s="35" t="str">
        <f t="shared" si="7"/>
        <v/>
      </c>
      <c r="H58" s="35" t="str">
        <f t="shared" si="8"/>
        <v/>
      </c>
      <c r="I58" s="36" t="str">
        <f t="shared" si="9"/>
        <v/>
      </c>
      <c r="J58" s="35" t="str">
        <f t="shared" si="10"/>
        <v/>
      </c>
      <c r="K58" s="35" t="str">
        <f t="shared" si="11"/>
        <v/>
      </c>
      <c r="L58" s="36" t="str">
        <f t="shared" si="12"/>
        <v/>
      </c>
    </row>
    <row r="59" spans="1:12" s="35" customFormat="1" x14ac:dyDescent="0.25">
      <c r="A59" s="30" t="str">
        <f t="shared" si="6"/>
        <v>-</v>
      </c>
      <c r="B59" s="31" t="str">
        <f>IF(D59="","",Finish!N61)</f>
        <v/>
      </c>
      <c r="C59" s="31" t="str">
        <f>IF(D59="","",Finish!M61)</f>
        <v/>
      </c>
      <c r="D59" s="32" t="str">
        <f>IF(LEFT(Finish!O61,1)="W",Finish!J61,"")</f>
        <v/>
      </c>
      <c r="E59" s="33" t="str">
        <f>IF(B59="","",IF(B59="unattached","",COUNTIF(B$2:B59,B59)))</f>
        <v/>
      </c>
      <c r="F59" s="34" t="str">
        <f>IF(E59=3,SUMIF(B$2:B59,B59,D$2:D59),"")</f>
        <v/>
      </c>
      <c r="G59" s="35" t="str">
        <f t="shared" si="7"/>
        <v/>
      </c>
      <c r="H59" s="35" t="str">
        <f t="shared" si="8"/>
        <v/>
      </c>
      <c r="I59" s="36" t="str">
        <f t="shared" si="9"/>
        <v/>
      </c>
      <c r="J59" s="35" t="str">
        <f t="shared" si="10"/>
        <v/>
      </c>
      <c r="K59" s="35" t="str">
        <f t="shared" si="11"/>
        <v/>
      </c>
      <c r="L59" s="36" t="str">
        <f t="shared" si="12"/>
        <v/>
      </c>
    </row>
    <row r="60" spans="1:12" s="35" customFormat="1" x14ac:dyDescent="0.25">
      <c r="A60" s="30" t="str">
        <f t="shared" si="6"/>
        <v>-</v>
      </c>
      <c r="B60" s="31" t="str">
        <f>IF(D60="","",Finish!N62)</f>
        <v/>
      </c>
      <c r="C60" s="31" t="str">
        <f>IF(D60="","",Finish!M62)</f>
        <v/>
      </c>
      <c r="D60" s="32" t="str">
        <f>IF(LEFT(Finish!O62,1)="W",Finish!J62,"")</f>
        <v/>
      </c>
      <c r="E60" s="33" t="str">
        <f>IF(B60="","",IF(B60="unattached","",COUNTIF(B$2:B60,B60)))</f>
        <v/>
      </c>
      <c r="F60" s="34" t="str">
        <f>IF(E60=3,SUMIF(B$2:B60,B60,D$2:D60),"")</f>
        <v/>
      </c>
      <c r="G60" s="35" t="str">
        <f t="shared" si="7"/>
        <v/>
      </c>
      <c r="H60" s="35" t="str">
        <f t="shared" si="8"/>
        <v/>
      </c>
      <c r="I60" s="36" t="str">
        <f t="shared" si="9"/>
        <v/>
      </c>
      <c r="J60" s="35" t="str">
        <f t="shared" si="10"/>
        <v/>
      </c>
      <c r="K60" s="35" t="str">
        <f t="shared" si="11"/>
        <v/>
      </c>
      <c r="L60" s="36" t="str">
        <f t="shared" si="12"/>
        <v/>
      </c>
    </row>
    <row r="61" spans="1:12" s="35" customFormat="1" x14ac:dyDescent="0.25">
      <c r="A61" s="30" t="str">
        <f t="shared" si="6"/>
        <v>-</v>
      </c>
      <c r="B61" s="31" t="str">
        <f>IF(D61="","",Finish!N63)</f>
        <v/>
      </c>
      <c r="C61" s="31" t="str">
        <f>IF(D61="","",Finish!M63)</f>
        <v/>
      </c>
      <c r="D61" s="32" t="str">
        <f>IF(LEFT(Finish!O63,1)="W",Finish!J63,"")</f>
        <v/>
      </c>
      <c r="E61" s="33" t="str">
        <f>IF(B61="","",IF(B61="unattached","",COUNTIF(B$2:B61,B61)))</f>
        <v/>
      </c>
      <c r="F61" s="34" t="str">
        <f>IF(E61=3,SUMIF(B$2:B61,B61,D$2:D61),"")</f>
        <v/>
      </c>
      <c r="G61" s="35" t="str">
        <f t="shared" si="7"/>
        <v/>
      </c>
      <c r="H61" s="35" t="str">
        <f t="shared" si="8"/>
        <v/>
      </c>
      <c r="I61" s="36" t="str">
        <f t="shared" si="9"/>
        <v/>
      </c>
      <c r="J61" s="35" t="str">
        <f t="shared" si="10"/>
        <v/>
      </c>
      <c r="K61" s="35" t="str">
        <f t="shared" si="11"/>
        <v/>
      </c>
      <c r="L61" s="36" t="str">
        <f t="shared" si="12"/>
        <v/>
      </c>
    </row>
    <row r="62" spans="1:12" s="35" customFormat="1" x14ac:dyDescent="0.25">
      <c r="A62" s="30" t="str">
        <f t="shared" si="6"/>
        <v>-</v>
      </c>
      <c r="B62" s="31" t="str">
        <f>IF(D62="","",Finish!N64)</f>
        <v/>
      </c>
      <c r="C62" s="31" t="str">
        <f>IF(D62="","",Finish!M64)</f>
        <v/>
      </c>
      <c r="D62" s="32" t="str">
        <f>IF(LEFT(Finish!O64,1)="W",Finish!J64,"")</f>
        <v/>
      </c>
      <c r="E62" s="33" t="str">
        <f>IF(B62="","",IF(B62="unattached","",COUNTIF(B$2:B62,B62)))</f>
        <v/>
      </c>
      <c r="F62" s="34" t="str">
        <f>IF(E62=3,SUMIF(B$2:B62,B62,D$2:D62),"")</f>
        <v/>
      </c>
      <c r="G62" s="35" t="str">
        <f t="shared" si="7"/>
        <v/>
      </c>
      <c r="H62" s="35" t="str">
        <f t="shared" si="8"/>
        <v/>
      </c>
      <c r="I62" s="36" t="str">
        <f t="shared" si="9"/>
        <v/>
      </c>
      <c r="J62" s="35" t="str">
        <f t="shared" si="10"/>
        <v/>
      </c>
      <c r="K62" s="35" t="str">
        <f t="shared" si="11"/>
        <v/>
      </c>
      <c r="L62" s="36" t="str">
        <f t="shared" si="12"/>
        <v/>
      </c>
    </row>
    <row r="63" spans="1:12" s="35" customFormat="1" x14ac:dyDescent="0.25">
      <c r="A63" s="30" t="str">
        <f t="shared" si="6"/>
        <v>-</v>
      </c>
      <c r="B63" s="31" t="str">
        <f>IF(D63="","",Finish!N65)</f>
        <v/>
      </c>
      <c r="C63" s="31" t="str">
        <f>IF(D63="","",Finish!M65)</f>
        <v/>
      </c>
      <c r="D63" s="32" t="str">
        <f>IF(LEFT(Finish!O65,1)="W",Finish!J65,"")</f>
        <v/>
      </c>
      <c r="E63" s="33" t="str">
        <f>IF(B63="","",IF(B63="unattached","",COUNTIF(B$2:B63,B63)))</f>
        <v/>
      </c>
      <c r="F63" s="34" t="str">
        <f>IF(E63=3,SUMIF(B$2:B63,B63,D$2:D63),"")</f>
        <v/>
      </c>
      <c r="G63" s="35" t="str">
        <f t="shared" si="7"/>
        <v/>
      </c>
      <c r="H63" s="35" t="str">
        <f t="shared" si="8"/>
        <v/>
      </c>
      <c r="I63" s="36" t="str">
        <f t="shared" si="9"/>
        <v/>
      </c>
      <c r="J63" s="35" t="str">
        <f t="shared" si="10"/>
        <v/>
      </c>
      <c r="K63" s="35" t="str">
        <f t="shared" si="11"/>
        <v/>
      </c>
      <c r="L63" s="36" t="str">
        <f t="shared" si="12"/>
        <v/>
      </c>
    </row>
    <row r="64" spans="1:12" s="35" customFormat="1" x14ac:dyDescent="0.25">
      <c r="A64" s="30" t="str">
        <f t="shared" si="6"/>
        <v>-</v>
      </c>
      <c r="B64" s="31" t="str">
        <f>IF(D64="","",Finish!N66)</f>
        <v>Trawden AC</v>
      </c>
      <c r="C64" s="31" t="str">
        <f>IF(D64="","",Finish!M66)</f>
        <v>Paula Walsh</v>
      </c>
      <c r="D64" s="32">
        <f>IF(LEFT(Finish!O66,1)="W",Finish!J66,"")</f>
        <v>6</v>
      </c>
      <c r="E64" s="33">
        <f>IF(B64="","",IF(B64="unattached","",COUNTIF(B$2:B64,B64)))</f>
        <v>1</v>
      </c>
      <c r="F64" s="34" t="str">
        <f>IF(E64=3,SUMIF(B$2:B64,B64,D$2:D64),"")</f>
        <v/>
      </c>
      <c r="G64" s="35" t="str">
        <f t="shared" si="7"/>
        <v/>
      </c>
      <c r="H64" s="35" t="str">
        <f t="shared" si="8"/>
        <v/>
      </c>
      <c r="I64" s="36" t="str">
        <f t="shared" si="9"/>
        <v/>
      </c>
      <c r="J64" s="35" t="str">
        <f t="shared" si="10"/>
        <v/>
      </c>
      <c r="K64" s="35" t="str">
        <f t="shared" si="11"/>
        <v/>
      </c>
      <c r="L64" s="36" t="str">
        <f t="shared" si="12"/>
        <v/>
      </c>
    </row>
    <row r="65" spans="1:12" s="35" customFormat="1" x14ac:dyDescent="0.25">
      <c r="A65" s="30" t="str">
        <f t="shared" si="6"/>
        <v>-</v>
      </c>
      <c r="B65" s="31" t="str">
        <f>IF(D65="","",Finish!N67)</f>
        <v/>
      </c>
      <c r="C65" s="31" t="str">
        <f>IF(D65="","",Finish!M67)</f>
        <v/>
      </c>
      <c r="D65" s="32" t="str">
        <f>IF(LEFT(Finish!O67,1)="W",Finish!J67,"")</f>
        <v/>
      </c>
      <c r="E65" s="33" t="str">
        <f>IF(B65="","",IF(B65="unattached","",COUNTIF(B$2:B65,B65)))</f>
        <v/>
      </c>
      <c r="F65" s="34" t="str">
        <f>IF(E65=3,SUMIF(B$2:B65,B65,D$2:D65),"")</f>
        <v/>
      </c>
      <c r="G65" s="35" t="str">
        <f t="shared" si="7"/>
        <v/>
      </c>
      <c r="H65" s="35" t="str">
        <f t="shared" si="8"/>
        <v/>
      </c>
      <c r="I65" s="36" t="str">
        <f t="shared" si="9"/>
        <v/>
      </c>
      <c r="J65" s="35" t="str">
        <f t="shared" si="10"/>
        <v/>
      </c>
      <c r="K65" s="35" t="str">
        <f t="shared" si="11"/>
        <v/>
      </c>
      <c r="L65" s="36" t="str">
        <f t="shared" si="12"/>
        <v/>
      </c>
    </row>
    <row r="66" spans="1:12" s="35" customFormat="1" x14ac:dyDescent="0.25">
      <c r="A66" s="30" t="str">
        <f t="shared" si="6"/>
        <v>-</v>
      </c>
      <c r="B66" s="31" t="str">
        <f>IF(D66="","",Finish!N68)</f>
        <v/>
      </c>
      <c r="C66" s="31" t="str">
        <f>IF(D66="","",Finish!M68)</f>
        <v/>
      </c>
      <c r="D66" s="32" t="str">
        <f>IF(LEFT(Finish!O68,1)="W",Finish!J68,"")</f>
        <v/>
      </c>
      <c r="E66" s="33" t="str">
        <f>IF(B66="","",IF(B66="unattached","",COUNTIF(B$2:B66,B66)))</f>
        <v/>
      </c>
      <c r="F66" s="34" t="str">
        <f>IF(E66=3,SUMIF(B$2:B66,B66,D$2:D66),"")</f>
        <v/>
      </c>
      <c r="G66" s="35" t="str">
        <f t="shared" ref="G66:G78" si="13">IF($E66=2,B66,"")</f>
        <v/>
      </c>
      <c r="H66" s="35" t="str">
        <f t="shared" ref="H66:H78" si="14">IF($E66=2,C66,"")</f>
        <v/>
      </c>
      <c r="I66" s="36" t="str">
        <f t="shared" ref="I66:I78" si="15">IF($E66=2,D66,"")</f>
        <v/>
      </c>
      <c r="J66" s="35" t="str">
        <f t="shared" ref="J66:J78" si="16">IF($E66=3,B66,"")</f>
        <v/>
      </c>
      <c r="K66" s="35" t="str">
        <f t="shared" ref="K66:K78" si="17">IF($E66=3,C66,"")</f>
        <v/>
      </c>
      <c r="L66" s="36" t="str">
        <f t="shared" ref="L66:L78" si="18">IF($E66=3,D66,"")</f>
        <v/>
      </c>
    </row>
    <row r="67" spans="1:12" s="35" customFormat="1" x14ac:dyDescent="0.25">
      <c r="A67" s="30" t="str">
        <f t="shared" ref="A67:A130" si="19">IF($F67="","-",RANK($F67,$F:$F,1))</f>
        <v>-</v>
      </c>
      <c r="B67" s="31" t="str">
        <f>IF(D67="","",Finish!N69)</f>
        <v/>
      </c>
      <c r="C67" s="31" t="str">
        <f>IF(D67="","",Finish!M69)</f>
        <v/>
      </c>
      <c r="D67" s="32" t="str">
        <f>IF(LEFT(Finish!O69,1)="W",Finish!J69,"")</f>
        <v/>
      </c>
      <c r="E67" s="33" t="str">
        <f>IF(B67="","",IF(B67="unattached","",COUNTIF(B$2:B67,B67)))</f>
        <v/>
      </c>
      <c r="F67" s="34" t="str">
        <f>IF(E67=3,SUMIF(B$2:B67,B67,D$2:D67),"")</f>
        <v/>
      </c>
      <c r="G67" s="35" t="str">
        <f t="shared" si="13"/>
        <v/>
      </c>
      <c r="H67" s="35" t="str">
        <f t="shared" si="14"/>
        <v/>
      </c>
      <c r="I67" s="36" t="str">
        <f t="shared" si="15"/>
        <v/>
      </c>
      <c r="J67" s="35" t="str">
        <f t="shared" si="16"/>
        <v/>
      </c>
      <c r="K67" s="35" t="str">
        <f t="shared" si="17"/>
        <v/>
      </c>
      <c r="L67" s="36" t="str">
        <f t="shared" si="18"/>
        <v/>
      </c>
    </row>
    <row r="68" spans="1:12" s="35" customFormat="1" x14ac:dyDescent="0.25">
      <c r="A68" s="30" t="str">
        <f t="shared" si="19"/>
        <v>-</v>
      </c>
      <c r="B68" s="31" t="str">
        <f>IF(D68="","",Finish!N70)</f>
        <v/>
      </c>
      <c r="C68" s="31" t="str">
        <f>IF(D68="","",Finish!M70)</f>
        <v/>
      </c>
      <c r="D68" s="32" t="str">
        <f>IF(LEFT(Finish!O70,1)="W",Finish!J70,"")</f>
        <v/>
      </c>
      <c r="E68" s="33" t="str">
        <f>IF(B68="","",IF(B68="unattached","",COUNTIF(B$2:B68,B68)))</f>
        <v/>
      </c>
      <c r="F68" s="34" t="str">
        <f>IF(E68=3,SUMIF(B$2:B68,B68,D$2:D68),"")</f>
        <v/>
      </c>
      <c r="G68" s="35" t="str">
        <f t="shared" si="13"/>
        <v/>
      </c>
      <c r="H68" s="35" t="str">
        <f t="shared" si="14"/>
        <v/>
      </c>
      <c r="I68" s="36" t="str">
        <f t="shared" si="15"/>
        <v/>
      </c>
      <c r="J68" s="35" t="str">
        <f t="shared" si="16"/>
        <v/>
      </c>
      <c r="K68" s="35" t="str">
        <f t="shared" si="17"/>
        <v/>
      </c>
      <c r="L68" s="36" t="str">
        <f t="shared" si="18"/>
        <v/>
      </c>
    </row>
    <row r="69" spans="1:12" s="35" customFormat="1" x14ac:dyDescent="0.25">
      <c r="A69" s="30" t="str">
        <f t="shared" si="19"/>
        <v>-</v>
      </c>
      <c r="B69" s="31" t="str">
        <f>IF(D69="","",Finish!N71)</f>
        <v>Penistone Footpath Runners</v>
      </c>
      <c r="C69" s="31" t="str">
        <f>IF(D69="","",Finish!M71)</f>
        <v>Sarah Walch</v>
      </c>
      <c r="D69" s="32">
        <f>IF(LEFT(Finish!O71,1)="W",Finish!J71,"")</f>
        <v>7</v>
      </c>
      <c r="E69" s="33">
        <f>IF(B69="","",IF(B69="unattached","",COUNTIF(B$2:B69,B69)))</f>
        <v>1</v>
      </c>
      <c r="F69" s="34" t="str">
        <f>IF(E69=3,SUMIF(B$2:B69,B69,D$2:D69),"")</f>
        <v/>
      </c>
      <c r="G69" s="35" t="str">
        <f t="shared" si="13"/>
        <v/>
      </c>
      <c r="H69" s="35" t="str">
        <f t="shared" si="14"/>
        <v/>
      </c>
      <c r="I69" s="36" t="str">
        <f t="shared" si="15"/>
        <v/>
      </c>
      <c r="J69" s="35" t="str">
        <f t="shared" si="16"/>
        <v/>
      </c>
      <c r="K69" s="35" t="str">
        <f t="shared" si="17"/>
        <v/>
      </c>
      <c r="L69" s="36" t="str">
        <f t="shared" si="18"/>
        <v/>
      </c>
    </row>
    <row r="70" spans="1:12" s="35" customFormat="1" x14ac:dyDescent="0.25">
      <c r="A70" s="30" t="str">
        <f t="shared" si="19"/>
        <v>-</v>
      </c>
      <c r="B70" s="31" t="str">
        <f>IF(D70="","",Finish!N72)</f>
        <v>Rossendale Harriers</v>
      </c>
      <c r="C70" s="31" t="str">
        <f>IF(D70="","",Finish!M72)</f>
        <v>Claire Dobson</v>
      </c>
      <c r="D70" s="32">
        <f>IF(LEFT(Finish!O72,1)="W",Finish!J72,"")</f>
        <v>8</v>
      </c>
      <c r="E70" s="33">
        <f>IF(B70="","",IF(B70="unattached","",COUNTIF(B$2:B70,B70)))</f>
        <v>2</v>
      </c>
      <c r="F70" s="34" t="str">
        <f>IF(E70=3,SUMIF(B$2:B70,B70,D$2:D70),"")</f>
        <v/>
      </c>
      <c r="G70" s="35" t="str">
        <f t="shared" si="13"/>
        <v>Rossendale Harriers</v>
      </c>
      <c r="H70" s="35" t="str">
        <f t="shared" si="14"/>
        <v>Claire Dobson</v>
      </c>
      <c r="I70" s="36">
        <f t="shared" si="15"/>
        <v>8</v>
      </c>
      <c r="J70" s="35" t="str">
        <f t="shared" si="16"/>
        <v/>
      </c>
      <c r="K70" s="35" t="str">
        <f t="shared" si="17"/>
        <v/>
      </c>
      <c r="L70" s="36" t="str">
        <f t="shared" si="18"/>
        <v/>
      </c>
    </row>
    <row r="71" spans="1:12" s="35" customFormat="1" x14ac:dyDescent="0.25">
      <c r="A71" s="30" t="str">
        <f t="shared" si="19"/>
        <v>-</v>
      </c>
      <c r="B71" s="31" t="str">
        <f>IF(D71="","",Finish!N73)</f>
        <v/>
      </c>
      <c r="C71" s="31" t="str">
        <f>IF(D71="","",Finish!M73)</f>
        <v/>
      </c>
      <c r="D71" s="32" t="str">
        <f>IF(LEFT(Finish!O73,1)="W",Finish!J73,"")</f>
        <v/>
      </c>
      <c r="E71" s="33" t="str">
        <f>IF(B71="","",IF(B71="unattached","",COUNTIF(B$2:B71,B71)))</f>
        <v/>
      </c>
      <c r="F71" s="34" t="str">
        <f>IF(E71=3,SUMIF(B$2:B71,B71,D$2:D71),"")</f>
        <v/>
      </c>
      <c r="G71" s="35" t="str">
        <f t="shared" si="13"/>
        <v/>
      </c>
      <c r="H71" s="35" t="str">
        <f t="shared" si="14"/>
        <v/>
      </c>
      <c r="I71" s="36" t="str">
        <f t="shared" si="15"/>
        <v/>
      </c>
      <c r="J71" s="35" t="str">
        <f t="shared" si="16"/>
        <v/>
      </c>
      <c r="K71" s="35" t="str">
        <f t="shared" si="17"/>
        <v/>
      </c>
      <c r="L71" s="36" t="str">
        <f t="shared" si="18"/>
        <v/>
      </c>
    </row>
    <row r="72" spans="1:12" s="35" customFormat="1" x14ac:dyDescent="0.25">
      <c r="A72" s="30" t="str">
        <f t="shared" si="19"/>
        <v>-</v>
      </c>
      <c r="B72" s="31" t="str">
        <f>IF(D72="","",Finish!N74)</f>
        <v/>
      </c>
      <c r="C72" s="31" t="str">
        <f>IF(D72="","",Finish!M74)</f>
        <v/>
      </c>
      <c r="D72" s="32" t="str">
        <f>IF(LEFT(Finish!O74,1)="W",Finish!J74,"")</f>
        <v/>
      </c>
      <c r="E72" s="33" t="str">
        <f>IF(B72="","",IF(B72="unattached","",COUNTIF(B$2:B72,B72)))</f>
        <v/>
      </c>
      <c r="F72" s="34" t="str">
        <f>IF(E72=3,SUMIF(B$2:B72,B72,D$2:D72),"")</f>
        <v/>
      </c>
      <c r="G72" s="35" t="str">
        <f t="shared" si="13"/>
        <v/>
      </c>
      <c r="H72" s="35" t="str">
        <f t="shared" si="14"/>
        <v/>
      </c>
      <c r="I72" s="36" t="str">
        <f t="shared" si="15"/>
        <v/>
      </c>
      <c r="J72" s="35" t="str">
        <f t="shared" si="16"/>
        <v/>
      </c>
      <c r="K72" s="35" t="str">
        <f t="shared" si="17"/>
        <v/>
      </c>
      <c r="L72" s="36" t="str">
        <f t="shared" si="18"/>
        <v/>
      </c>
    </row>
    <row r="73" spans="1:12" s="35" customFormat="1" x14ac:dyDescent="0.25">
      <c r="A73" s="30" t="str">
        <f t="shared" si="19"/>
        <v>-</v>
      </c>
      <c r="B73" s="31" t="str">
        <f>IF(D73="","",Finish!N75)</f>
        <v/>
      </c>
      <c r="C73" s="31" t="str">
        <f>IF(D73="","",Finish!M75)</f>
        <v/>
      </c>
      <c r="D73" s="32" t="str">
        <f>IF(LEFT(Finish!O75,1)="W",Finish!J75,"")</f>
        <v/>
      </c>
      <c r="E73" s="33" t="str">
        <f>IF(B73="","",IF(B73="unattached","",COUNTIF(B$2:B73,B73)))</f>
        <v/>
      </c>
      <c r="F73" s="34" t="str">
        <f>IF(E73=3,SUMIF(B$2:B73,B73,D$2:D73),"")</f>
        <v/>
      </c>
      <c r="G73" s="35" t="str">
        <f t="shared" si="13"/>
        <v/>
      </c>
      <c r="H73" s="35" t="str">
        <f t="shared" si="14"/>
        <v/>
      </c>
      <c r="I73" s="36" t="str">
        <f t="shared" si="15"/>
        <v/>
      </c>
      <c r="J73" s="35" t="str">
        <f t="shared" si="16"/>
        <v/>
      </c>
      <c r="K73" s="35" t="str">
        <f t="shared" si="17"/>
        <v/>
      </c>
      <c r="L73" s="36" t="str">
        <f t="shared" si="18"/>
        <v/>
      </c>
    </row>
    <row r="74" spans="1:12" s="35" customFormat="1" x14ac:dyDescent="0.25">
      <c r="A74" s="30" t="str">
        <f t="shared" si="19"/>
        <v>-</v>
      </c>
      <c r="B74" s="31" t="str">
        <f>IF(D74="","",Finish!N76)</f>
        <v>Darwen Dashers</v>
      </c>
      <c r="C74" s="31" t="str">
        <f>IF(D74="","",Finish!M76)</f>
        <v>Janet Carr</v>
      </c>
      <c r="D74" s="32">
        <f>IF(LEFT(Finish!O76,1)="W",Finish!J76,"")</f>
        <v>9</v>
      </c>
      <c r="E74" s="33">
        <f>IF(B74="","",IF(B74="unattached","",COUNTIF(B$2:B74,B74)))</f>
        <v>1</v>
      </c>
      <c r="F74" s="34" t="str">
        <f>IF(E74=3,SUMIF(B$2:B74,B74,D$2:D74),"")</f>
        <v/>
      </c>
      <c r="G74" s="35" t="str">
        <f t="shared" si="13"/>
        <v/>
      </c>
      <c r="H74" s="35" t="str">
        <f t="shared" si="14"/>
        <v/>
      </c>
      <c r="I74" s="36" t="str">
        <f t="shared" si="15"/>
        <v/>
      </c>
      <c r="J74" s="35" t="str">
        <f t="shared" si="16"/>
        <v/>
      </c>
      <c r="K74" s="35" t="str">
        <f t="shared" si="17"/>
        <v/>
      </c>
      <c r="L74" s="36" t="str">
        <f t="shared" si="18"/>
        <v/>
      </c>
    </row>
    <row r="75" spans="1:12" s="35" customFormat="1" x14ac:dyDescent="0.25">
      <c r="A75" s="30">
        <f t="shared" si="19"/>
        <v>1</v>
      </c>
      <c r="B75" s="31" t="str">
        <f>IF(D75="","",Finish!N77)</f>
        <v>Rossendale Harriers</v>
      </c>
      <c r="C75" s="31" t="str">
        <f>IF(D75="","",Finish!M77)</f>
        <v>Beth Clayton</v>
      </c>
      <c r="D75" s="32">
        <f>IF(LEFT(Finish!O77,1)="W",Finish!J77,"")</f>
        <v>10</v>
      </c>
      <c r="E75" s="33">
        <f>IF(B75="","",IF(B75="unattached","",COUNTIF(B$2:B75,B75)))</f>
        <v>3</v>
      </c>
      <c r="F75" s="34">
        <f>IF(E75=3,SUMIF(B$2:B75,B75,D$2:D75),"")</f>
        <v>19</v>
      </c>
      <c r="G75" s="35" t="str">
        <f t="shared" si="13"/>
        <v/>
      </c>
      <c r="H75" s="35" t="str">
        <f t="shared" si="14"/>
        <v/>
      </c>
      <c r="I75" s="36" t="str">
        <f t="shared" si="15"/>
        <v/>
      </c>
      <c r="J75" s="35" t="str">
        <f t="shared" si="16"/>
        <v>Rossendale Harriers</v>
      </c>
      <c r="K75" s="35" t="str">
        <f t="shared" si="17"/>
        <v>Beth Clayton</v>
      </c>
      <c r="L75" s="36">
        <f t="shared" si="18"/>
        <v>10</v>
      </c>
    </row>
    <row r="76" spans="1:12" s="35" customFormat="1" x14ac:dyDescent="0.25">
      <c r="A76" s="30" t="str">
        <f t="shared" si="19"/>
        <v>-</v>
      </c>
      <c r="B76" s="31" t="str">
        <f>IF(D76="","",Finish!N78)</f>
        <v/>
      </c>
      <c r="C76" s="31" t="str">
        <f>IF(D76="","",Finish!M78)</f>
        <v/>
      </c>
      <c r="D76" s="32" t="str">
        <f>IF(LEFT(Finish!O78,1)="W",Finish!J78,"")</f>
        <v/>
      </c>
      <c r="E76" s="33" t="str">
        <f>IF(B76="","",IF(B76="unattached","",COUNTIF(B$2:B76,B76)))</f>
        <v/>
      </c>
      <c r="F76" s="34" t="str">
        <f>IF(E76=3,SUMIF(B$2:B76,B76,D$2:D76),"")</f>
        <v/>
      </c>
      <c r="G76" s="35" t="str">
        <f t="shared" si="13"/>
        <v/>
      </c>
      <c r="H76" s="35" t="str">
        <f t="shared" si="14"/>
        <v/>
      </c>
      <c r="I76" s="36" t="str">
        <f t="shared" si="15"/>
        <v/>
      </c>
      <c r="J76" s="35" t="str">
        <f t="shared" si="16"/>
        <v/>
      </c>
      <c r="K76" s="35" t="str">
        <f t="shared" si="17"/>
        <v/>
      </c>
      <c r="L76" s="36" t="str">
        <f t="shared" si="18"/>
        <v/>
      </c>
    </row>
    <row r="77" spans="1:12" s="35" customFormat="1" x14ac:dyDescent="0.25">
      <c r="A77" s="30" t="str">
        <f t="shared" si="19"/>
        <v>-</v>
      </c>
      <c r="B77" s="31" t="str">
        <f>IF(D77="","",Finish!N79)</f>
        <v/>
      </c>
      <c r="C77" s="31" t="str">
        <f>IF(D77="","",Finish!M79)</f>
        <v/>
      </c>
      <c r="D77" s="32" t="str">
        <f>IF(LEFT(Finish!O79,1)="W",Finish!J79,"")</f>
        <v/>
      </c>
      <c r="E77" s="33" t="str">
        <f>IF(B77="","",IF(B77="unattached","",COUNTIF(B$2:B77,B77)))</f>
        <v/>
      </c>
      <c r="F77" s="34" t="str">
        <f>IF(E77=3,SUMIF(B$2:B77,B77,D$2:D77),"")</f>
        <v/>
      </c>
      <c r="G77" s="35" t="str">
        <f t="shared" si="13"/>
        <v/>
      </c>
      <c r="H77" s="35" t="str">
        <f t="shared" si="14"/>
        <v/>
      </c>
      <c r="I77" s="36" t="str">
        <f t="shared" si="15"/>
        <v/>
      </c>
      <c r="J77" s="35" t="str">
        <f t="shared" si="16"/>
        <v/>
      </c>
      <c r="K77" s="35" t="str">
        <f t="shared" si="17"/>
        <v/>
      </c>
      <c r="L77" s="36" t="str">
        <f t="shared" si="18"/>
        <v/>
      </c>
    </row>
    <row r="78" spans="1:12" s="35" customFormat="1" x14ac:dyDescent="0.25">
      <c r="A78" s="30" t="str">
        <f t="shared" si="19"/>
        <v>-</v>
      </c>
      <c r="B78" s="31" t="str">
        <f>IF(D78="","",Finish!N80)</f>
        <v>Rossendale Harriers</v>
      </c>
      <c r="C78" s="31" t="str">
        <f>IF(D78="","",Finish!M80)</f>
        <v>Hena Chaudry</v>
      </c>
      <c r="D78" s="32">
        <f>IF(LEFT(Finish!O80,1)="W",Finish!J80,"")</f>
        <v>11</v>
      </c>
      <c r="E78" s="33">
        <f>IF(B78="","",IF(B78="unattached","",COUNTIF(B$2:B78,B78)))</f>
        <v>4</v>
      </c>
      <c r="F78" s="34" t="str">
        <f>IF(E78=3,SUMIF(B$2:B78,B78,D$2:D78),"")</f>
        <v/>
      </c>
      <c r="G78" s="35" t="str">
        <f t="shared" si="13"/>
        <v/>
      </c>
      <c r="H78" s="35" t="str">
        <f t="shared" si="14"/>
        <v/>
      </c>
      <c r="I78" s="36" t="str">
        <f t="shared" si="15"/>
        <v/>
      </c>
      <c r="J78" s="35" t="str">
        <f t="shared" si="16"/>
        <v/>
      </c>
      <c r="K78" s="35" t="str">
        <f t="shared" si="17"/>
        <v/>
      </c>
      <c r="L78" s="36" t="str">
        <f t="shared" si="18"/>
        <v/>
      </c>
    </row>
    <row r="79" spans="1:12" s="35" customFormat="1" x14ac:dyDescent="0.25">
      <c r="A79" s="30" t="str">
        <f t="shared" si="19"/>
        <v>-</v>
      </c>
      <c r="B79" s="31" t="str">
        <f>IF(D79="","",Finish!N81)</f>
        <v/>
      </c>
      <c r="C79" s="31" t="str">
        <f>IF(D79="","",Finish!M81)</f>
        <v/>
      </c>
      <c r="D79" s="32" t="str">
        <f>IF(LEFT(Finish!O81,1)="W",Finish!J81,"")</f>
        <v/>
      </c>
      <c r="E79" s="33" t="str">
        <f>IF(B79="","",IF(B79="unattached","",COUNTIF(B$2:B79,B79)))</f>
        <v/>
      </c>
      <c r="F79" s="34" t="str">
        <f>IF(E79=3,SUMIF(B$2:B79,B79,D$2:D79),"")</f>
        <v/>
      </c>
      <c r="G79" s="35" t="str">
        <f t="shared" ref="G79:G92" si="20">IF($E79=2,B79,"")</f>
        <v/>
      </c>
      <c r="H79" s="35" t="str">
        <f t="shared" ref="H79:H92" si="21">IF($E79=2,C79,"")</f>
        <v/>
      </c>
      <c r="I79" s="36" t="str">
        <f t="shared" ref="I79:I92" si="22">IF($E79=2,D79,"")</f>
        <v/>
      </c>
      <c r="J79" s="35" t="str">
        <f t="shared" ref="J79:J92" si="23">IF($E79=3,B79,"")</f>
        <v/>
      </c>
      <c r="K79" s="35" t="str">
        <f t="shared" ref="K79:K92" si="24">IF($E79=3,C79,"")</f>
        <v/>
      </c>
      <c r="L79" s="36" t="str">
        <f t="shared" ref="L79:L92" si="25">IF($E79=3,D79,"")</f>
        <v/>
      </c>
    </row>
    <row r="80" spans="1:12" s="35" customFormat="1" x14ac:dyDescent="0.25">
      <c r="A80" s="30" t="str">
        <f t="shared" si="19"/>
        <v>-</v>
      </c>
      <c r="B80" s="31" t="str">
        <f>IF(D80="","",Finish!N82)</f>
        <v/>
      </c>
      <c r="C80" s="31" t="str">
        <f>IF(D80="","",Finish!M82)</f>
        <v/>
      </c>
      <c r="D80" s="32" t="str">
        <f>IF(LEFT(Finish!O82,1)="W",Finish!J82,"")</f>
        <v/>
      </c>
      <c r="E80" s="33" t="str">
        <f>IF(B80="","",IF(B80="unattached","",COUNTIF(B$2:B80,B80)))</f>
        <v/>
      </c>
      <c r="F80" s="34" t="str">
        <f>IF(E80=3,SUMIF(B$2:B80,B80,D$2:D80),"")</f>
        <v/>
      </c>
      <c r="G80" s="35" t="str">
        <f t="shared" si="20"/>
        <v/>
      </c>
      <c r="H80" s="35" t="str">
        <f t="shared" si="21"/>
        <v/>
      </c>
      <c r="I80" s="36" t="str">
        <f t="shared" si="22"/>
        <v/>
      </c>
      <c r="J80" s="35" t="str">
        <f t="shared" si="23"/>
        <v/>
      </c>
      <c r="K80" s="35" t="str">
        <f t="shared" si="24"/>
        <v/>
      </c>
      <c r="L80" s="36" t="str">
        <f t="shared" si="25"/>
        <v/>
      </c>
    </row>
    <row r="81" spans="1:12" s="35" customFormat="1" x14ac:dyDescent="0.25">
      <c r="A81" s="30" t="str">
        <f t="shared" si="19"/>
        <v>-</v>
      </c>
      <c r="B81" s="31" t="str">
        <f>IF(D81="","",Finish!N83)</f>
        <v/>
      </c>
      <c r="C81" s="31" t="str">
        <f>IF(D81="","",Finish!M83)</f>
        <v/>
      </c>
      <c r="D81" s="32" t="str">
        <f>IF(LEFT(Finish!O83,1)="W",Finish!J83,"")</f>
        <v/>
      </c>
      <c r="E81" s="33" t="str">
        <f>IF(B81="","",IF(B81="unattached","",COUNTIF(B$2:B81,B81)))</f>
        <v/>
      </c>
      <c r="F81" s="34" t="str">
        <f>IF(E81=3,SUMIF(B$2:B81,B81,D$2:D81),"")</f>
        <v/>
      </c>
      <c r="G81" s="35" t="str">
        <f t="shared" si="20"/>
        <v/>
      </c>
      <c r="H81" s="35" t="str">
        <f t="shared" si="21"/>
        <v/>
      </c>
      <c r="I81" s="36" t="str">
        <f t="shared" si="22"/>
        <v/>
      </c>
      <c r="J81" s="35" t="str">
        <f t="shared" si="23"/>
        <v/>
      </c>
      <c r="K81" s="35" t="str">
        <f t="shared" si="24"/>
        <v/>
      </c>
      <c r="L81" s="36" t="str">
        <f t="shared" si="25"/>
        <v/>
      </c>
    </row>
    <row r="82" spans="1:12" s="35" customFormat="1" x14ac:dyDescent="0.25">
      <c r="A82" s="30" t="str">
        <f t="shared" si="19"/>
        <v>-</v>
      </c>
      <c r="B82" s="31" t="str">
        <f>IF(D82="","",Finish!N84)</f>
        <v/>
      </c>
      <c r="C82" s="31" t="str">
        <f>IF(D82="","",Finish!M84)</f>
        <v/>
      </c>
      <c r="D82" s="32" t="str">
        <f>IF(LEFT(Finish!O84,1)="W",Finish!J84,"")</f>
        <v/>
      </c>
      <c r="E82" s="33" t="str">
        <f>IF(B82="","",IF(B82="unattached","",COUNTIF(B$2:B82,B82)))</f>
        <v/>
      </c>
      <c r="F82" s="34" t="str">
        <f>IF(E82=3,SUMIF(B$2:B82,B82,D$2:D82),"")</f>
        <v/>
      </c>
      <c r="G82" s="35" t="str">
        <f t="shared" si="20"/>
        <v/>
      </c>
      <c r="H82" s="35" t="str">
        <f t="shared" si="21"/>
        <v/>
      </c>
      <c r="I82" s="36" t="str">
        <f t="shared" si="22"/>
        <v/>
      </c>
      <c r="J82" s="35" t="str">
        <f t="shared" si="23"/>
        <v/>
      </c>
      <c r="K82" s="35" t="str">
        <f t="shared" si="24"/>
        <v/>
      </c>
      <c r="L82" s="36" t="str">
        <f t="shared" si="25"/>
        <v/>
      </c>
    </row>
    <row r="83" spans="1:12" s="35" customFormat="1" x14ac:dyDescent="0.25">
      <c r="A83" s="30" t="str">
        <f t="shared" si="19"/>
        <v>-</v>
      </c>
      <c r="B83" s="31" t="str">
        <f>IF(D83="","",Finish!N85)</f>
        <v/>
      </c>
      <c r="C83" s="31" t="str">
        <f>IF(D83="","",Finish!M85)</f>
        <v/>
      </c>
      <c r="D83" s="32" t="str">
        <f>IF(LEFT(Finish!O85,1)="W",Finish!J85,"")</f>
        <v/>
      </c>
      <c r="E83" s="33" t="str">
        <f>IF(B83="","",IF(B83="unattached","",COUNTIF(B$2:B83,B83)))</f>
        <v/>
      </c>
      <c r="F83" s="34" t="str">
        <f>IF(E83=3,SUMIF(B$2:B83,B83,D$2:D83),"")</f>
        <v/>
      </c>
      <c r="G83" s="35" t="str">
        <f t="shared" si="20"/>
        <v/>
      </c>
      <c r="H83" s="35" t="str">
        <f t="shared" si="21"/>
        <v/>
      </c>
      <c r="I83" s="36" t="str">
        <f t="shared" si="22"/>
        <v/>
      </c>
      <c r="J83" s="35" t="str">
        <f t="shared" si="23"/>
        <v/>
      </c>
      <c r="K83" s="35" t="str">
        <f t="shared" si="24"/>
        <v/>
      </c>
      <c r="L83" s="36" t="str">
        <f t="shared" si="25"/>
        <v/>
      </c>
    </row>
    <row r="84" spans="1:12" s="35" customFormat="1" x14ac:dyDescent="0.25">
      <c r="A84" s="30" t="str">
        <f t="shared" si="19"/>
        <v>-</v>
      </c>
      <c r="B84" s="31" t="str">
        <f>IF(D84="","",Finish!N86)</f>
        <v/>
      </c>
      <c r="C84" s="31" t="str">
        <f>IF(D84="","",Finish!M86)</f>
        <v/>
      </c>
      <c r="D84" s="32" t="str">
        <f>IF(LEFT(Finish!O86,1)="W",Finish!J86,"")</f>
        <v/>
      </c>
      <c r="E84" s="33" t="str">
        <f>IF(B84="","",IF(B84="unattached","",COUNTIF(B$2:B84,B84)))</f>
        <v/>
      </c>
      <c r="F84" s="34" t="str">
        <f>IF(E84=3,SUMIF(B$2:B84,B84,D$2:D84),"")</f>
        <v/>
      </c>
      <c r="G84" s="35" t="str">
        <f t="shared" si="20"/>
        <v/>
      </c>
      <c r="H84" s="35" t="str">
        <f t="shared" si="21"/>
        <v/>
      </c>
      <c r="I84" s="36" t="str">
        <f t="shared" si="22"/>
        <v/>
      </c>
      <c r="J84" s="35" t="str">
        <f t="shared" si="23"/>
        <v/>
      </c>
      <c r="K84" s="35" t="str">
        <f t="shared" si="24"/>
        <v/>
      </c>
      <c r="L84" s="36" t="str">
        <f t="shared" si="25"/>
        <v/>
      </c>
    </row>
    <row r="85" spans="1:12" s="35" customFormat="1" x14ac:dyDescent="0.25">
      <c r="A85" s="30" t="str">
        <f t="shared" si="19"/>
        <v>-</v>
      </c>
      <c r="B85" s="31" t="str">
        <f>IF(D85="","",Finish!N87)</f>
        <v>Prestwich AC</v>
      </c>
      <c r="C85" s="31" t="str">
        <f>IF(D85="","",Finish!M87)</f>
        <v>Jen Helm</v>
      </c>
      <c r="D85" s="32">
        <f>IF(LEFT(Finish!O87,1)="W",Finish!J87,"")</f>
        <v>12</v>
      </c>
      <c r="E85" s="33">
        <f>IF(B85="","",IF(B85="unattached","",COUNTIF(B$2:B85,B85)))</f>
        <v>1</v>
      </c>
      <c r="F85" s="34" t="str">
        <f>IF(E85=3,SUMIF(B$2:B85,B85,D$2:D85),"")</f>
        <v/>
      </c>
      <c r="G85" s="35" t="str">
        <f t="shared" si="20"/>
        <v/>
      </c>
      <c r="H85" s="35" t="str">
        <f t="shared" si="21"/>
        <v/>
      </c>
      <c r="I85" s="36" t="str">
        <f t="shared" si="22"/>
        <v/>
      </c>
      <c r="J85" s="35" t="str">
        <f t="shared" si="23"/>
        <v/>
      </c>
      <c r="K85" s="35" t="str">
        <f t="shared" si="24"/>
        <v/>
      </c>
      <c r="L85" s="36" t="str">
        <f t="shared" si="25"/>
        <v/>
      </c>
    </row>
    <row r="86" spans="1:12" s="35" customFormat="1" x14ac:dyDescent="0.25">
      <c r="A86" s="30" t="str">
        <f t="shared" si="19"/>
        <v>-</v>
      </c>
      <c r="B86" s="31" t="str">
        <f>IF(D86="","",Finish!N88)</f>
        <v/>
      </c>
      <c r="C86" s="31" t="str">
        <f>IF(D86="","",Finish!M88)</f>
        <v/>
      </c>
      <c r="D86" s="32" t="str">
        <f>IF(LEFT(Finish!O88,1)="W",Finish!J88,"")</f>
        <v/>
      </c>
      <c r="E86" s="33" t="str">
        <f>IF(B86="","",IF(B86="unattached","",COUNTIF(B$2:B86,B86)))</f>
        <v/>
      </c>
      <c r="F86" s="34" t="str">
        <f>IF(E86=3,SUMIF(B$2:B86,B86,D$2:D86),"")</f>
        <v/>
      </c>
      <c r="G86" s="35" t="str">
        <f t="shared" si="20"/>
        <v/>
      </c>
      <c r="H86" s="35" t="str">
        <f t="shared" si="21"/>
        <v/>
      </c>
      <c r="I86" s="36" t="str">
        <f t="shared" si="22"/>
        <v/>
      </c>
      <c r="J86" s="35" t="str">
        <f t="shared" si="23"/>
        <v/>
      </c>
      <c r="K86" s="35" t="str">
        <f t="shared" si="24"/>
        <v/>
      </c>
      <c r="L86" s="36" t="str">
        <f t="shared" si="25"/>
        <v/>
      </c>
    </row>
    <row r="87" spans="1:12" s="35" customFormat="1" x14ac:dyDescent="0.25">
      <c r="A87" s="30" t="str">
        <f t="shared" si="19"/>
        <v>-</v>
      </c>
      <c r="B87" s="31" t="str">
        <f>IF(D87="","",Finish!N89)</f>
        <v/>
      </c>
      <c r="C87" s="31" t="str">
        <f>IF(D87="","",Finish!M89)</f>
        <v/>
      </c>
      <c r="D87" s="32" t="str">
        <f>IF(LEFT(Finish!O89,1)="W",Finish!J89,"")</f>
        <v/>
      </c>
      <c r="E87" s="33" t="str">
        <f>IF(B87="","",IF(B87="unattached","",COUNTIF(B$2:B87,B87)))</f>
        <v/>
      </c>
      <c r="F87" s="34" t="str">
        <f>IF(E87=3,SUMIF(B$2:B87,B87,D$2:D87),"")</f>
        <v/>
      </c>
      <c r="G87" s="35" t="str">
        <f t="shared" si="20"/>
        <v/>
      </c>
      <c r="H87" s="35" t="str">
        <f t="shared" si="21"/>
        <v/>
      </c>
      <c r="I87" s="36" t="str">
        <f t="shared" si="22"/>
        <v/>
      </c>
      <c r="J87" s="35" t="str">
        <f t="shared" si="23"/>
        <v/>
      </c>
      <c r="K87" s="35" t="str">
        <f t="shared" si="24"/>
        <v/>
      </c>
      <c r="L87" s="36" t="str">
        <f t="shared" si="25"/>
        <v/>
      </c>
    </row>
    <row r="88" spans="1:12" s="35" customFormat="1" x14ac:dyDescent="0.25">
      <c r="A88" s="30" t="str">
        <f t="shared" si="19"/>
        <v>-</v>
      </c>
      <c r="B88" s="31" t="str">
        <f>IF(D88="","",Finish!N90)</f>
        <v/>
      </c>
      <c r="C88" s="31" t="str">
        <f>IF(D88="","",Finish!M90)</f>
        <v/>
      </c>
      <c r="D88" s="32" t="str">
        <f>IF(LEFT(Finish!O90,1)="W",Finish!J90,"")</f>
        <v/>
      </c>
      <c r="E88" s="33" t="str">
        <f>IF(B88="","",IF(B88="unattached","",COUNTIF(B$2:B88,B88)))</f>
        <v/>
      </c>
      <c r="F88" s="34" t="str">
        <f>IF(E88=3,SUMIF(B$2:B88,B88,D$2:D88),"")</f>
        <v/>
      </c>
      <c r="G88" s="35" t="str">
        <f t="shared" si="20"/>
        <v/>
      </c>
      <c r="H88" s="35" t="str">
        <f t="shared" si="21"/>
        <v/>
      </c>
      <c r="I88" s="36" t="str">
        <f t="shared" si="22"/>
        <v/>
      </c>
      <c r="J88" s="35" t="str">
        <f t="shared" si="23"/>
        <v/>
      </c>
      <c r="K88" s="35" t="str">
        <f t="shared" si="24"/>
        <v/>
      </c>
      <c r="L88" s="36" t="str">
        <f t="shared" si="25"/>
        <v/>
      </c>
    </row>
    <row r="89" spans="1:12" s="35" customFormat="1" x14ac:dyDescent="0.25">
      <c r="A89" s="30" t="str">
        <f t="shared" si="19"/>
        <v>-</v>
      </c>
      <c r="B89" s="31" t="str">
        <f>IF(D89="","",Finish!N91)</f>
        <v>Rossendale Harriers</v>
      </c>
      <c r="C89" s="31" t="str">
        <f>IF(D89="","",Finish!M91)</f>
        <v>Michelle Young</v>
      </c>
      <c r="D89" s="32">
        <f>IF(LEFT(Finish!O91,1)="W",Finish!J91,"")</f>
        <v>13</v>
      </c>
      <c r="E89" s="33">
        <f>IF(B89="","",IF(B89="unattached","",COUNTIF(B$2:B89,B89)))</f>
        <v>5</v>
      </c>
      <c r="F89" s="34" t="str">
        <f>IF(E89=3,SUMIF(B$2:B89,B89,D$2:D89),"")</f>
        <v/>
      </c>
      <c r="G89" s="35" t="str">
        <f t="shared" si="20"/>
        <v/>
      </c>
      <c r="H89" s="35" t="str">
        <f t="shared" si="21"/>
        <v/>
      </c>
      <c r="I89" s="36" t="str">
        <f t="shared" si="22"/>
        <v/>
      </c>
      <c r="J89" s="35" t="str">
        <f t="shared" si="23"/>
        <v/>
      </c>
      <c r="K89" s="35" t="str">
        <f t="shared" si="24"/>
        <v/>
      </c>
      <c r="L89" s="36" t="str">
        <f t="shared" si="25"/>
        <v/>
      </c>
    </row>
    <row r="90" spans="1:12" s="35" customFormat="1" x14ac:dyDescent="0.25">
      <c r="A90" s="30" t="str">
        <f t="shared" si="19"/>
        <v>-</v>
      </c>
      <c r="B90" s="31" t="str">
        <f>IF(D90="","",Finish!N92)</f>
        <v>Trawden AC</v>
      </c>
      <c r="C90" s="31" t="str">
        <f>IF(D90="","",Finish!M92)</f>
        <v>Samantha Barnes</v>
      </c>
      <c r="D90" s="32">
        <f>IF(LEFT(Finish!O92,1)="W",Finish!J92,"")</f>
        <v>14</v>
      </c>
      <c r="E90" s="33">
        <f>IF(B90="","",IF(B90="unattached","",COUNTIF(B$2:B90,B90)))</f>
        <v>2</v>
      </c>
      <c r="F90" s="34" t="str">
        <f>IF(E90=3,SUMIF(B$2:B90,B90,D$2:D90),"")</f>
        <v/>
      </c>
      <c r="G90" s="35" t="str">
        <f t="shared" si="20"/>
        <v>Trawden AC</v>
      </c>
      <c r="H90" s="35" t="str">
        <f t="shared" si="21"/>
        <v>Samantha Barnes</v>
      </c>
      <c r="I90" s="36">
        <f t="shared" si="22"/>
        <v>14</v>
      </c>
      <c r="J90" s="35" t="str">
        <f t="shared" si="23"/>
        <v/>
      </c>
      <c r="K90" s="35" t="str">
        <f t="shared" si="24"/>
        <v/>
      </c>
      <c r="L90" s="36" t="str">
        <f t="shared" si="25"/>
        <v/>
      </c>
    </row>
    <row r="91" spans="1:12" s="35" customFormat="1" x14ac:dyDescent="0.25">
      <c r="A91" s="30" t="str">
        <f t="shared" si="19"/>
        <v>-</v>
      </c>
      <c r="B91" s="31" t="str">
        <f>IF(D91="","",Finish!N93)</f>
        <v/>
      </c>
      <c r="C91" s="31" t="str">
        <f>IF(D91="","",Finish!M93)</f>
        <v/>
      </c>
      <c r="D91" s="32" t="str">
        <f>IF(LEFT(Finish!O93,1)="W",Finish!J93,"")</f>
        <v/>
      </c>
      <c r="E91" s="33" t="str">
        <f>IF(B91="","",IF(B91="unattached","",COUNTIF(B$2:B91,B91)))</f>
        <v/>
      </c>
      <c r="F91" s="34" t="str">
        <f>IF(E91=3,SUMIF(B$2:B91,B91,D$2:D91),"")</f>
        <v/>
      </c>
      <c r="G91" s="35" t="str">
        <f t="shared" si="20"/>
        <v/>
      </c>
      <c r="H91" s="35" t="str">
        <f t="shared" si="21"/>
        <v/>
      </c>
      <c r="I91" s="36" t="str">
        <f t="shared" si="22"/>
        <v/>
      </c>
      <c r="J91" s="35" t="str">
        <f t="shared" si="23"/>
        <v/>
      </c>
      <c r="K91" s="35" t="str">
        <f t="shared" si="24"/>
        <v/>
      </c>
      <c r="L91" s="36" t="str">
        <f t="shared" si="25"/>
        <v/>
      </c>
    </row>
    <row r="92" spans="1:12" s="35" customFormat="1" x14ac:dyDescent="0.25">
      <c r="A92" s="30" t="str">
        <f t="shared" si="19"/>
        <v>-</v>
      </c>
      <c r="B92" s="31" t="str">
        <f>IF(D92="","",Finish!N94)</f>
        <v/>
      </c>
      <c r="C92" s="31" t="str">
        <f>IF(D92="","",Finish!M94)</f>
        <v/>
      </c>
      <c r="D92" s="32" t="str">
        <f>IF(LEFT(Finish!O94,1)="W",Finish!J94,"")</f>
        <v/>
      </c>
      <c r="E92" s="33" t="str">
        <f>IF(B92="","",IF(B92="unattached","",COUNTIF(B$2:B92,B92)))</f>
        <v/>
      </c>
      <c r="F92" s="34" t="str">
        <f>IF(E92=3,SUMIF(B$2:B92,B92,D$2:D92),"")</f>
        <v/>
      </c>
      <c r="G92" s="35" t="str">
        <f t="shared" si="20"/>
        <v/>
      </c>
      <c r="H92" s="35" t="str">
        <f t="shared" si="21"/>
        <v/>
      </c>
      <c r="I92" s="36" t="str">
        <f t="shared" si="22"/>
        <v/>
      </c>
      <c r="J92" s="35" t="str">
        <f t="shared" si="23"/>
        <v/>
      </c>
      <c r="K92" s="35" t="str">
        <f t="shared" si="24"/>
        <v/>
      </c>
      <c r="L92" s="36" t="str">
        <f t="shared" si="25"/>
        <v/>
      </c>
    </row>
    <row r="93" spans="1:12" s="35" customFormat="1" x14ac:dyDescent="0.25">
      <c r="A93" s="30">
        <f t="shared" si="19"/>
        <v>2</v>
      </c>
      <c r="B93" s="31" t="str">
        <f>IF(D93="","",Finish!N95)</f>
        <v>Trawden AC</v>
      </c>
      <c r="C93" s="31" t="str">
        <f>IF(D93="","",Finish!M95)</f>
        <v>Lorraine Frances</v>
      </c>
      <c r="D93" s="32">
        <f>IF(LEFT(Finish!O95,1)="W",Finish!J95,"")</f>
        <v>15</v>
      </c>
      <c r="E93" s="33">
        <f>IF(B93="","",IF(B93="unattached","",COUNTIF(B$2:B93,B93)))</f>
        <v>3</v>
      </c>
      <c r="F93" s="34">
        <f>IF(E93=3,SUMIF(B$2:B93,B93,D$2:D93),"")</f>
        <v>35</v>
      </c>
      <c r="G93" s="35" t="str">
        <f t="shared" ref="G93:G151" si="26">IF($E93=2,B93,"")</f>
        <v/>
      </c>
      <c r="H93" s="35" t="str">
        <f t="shared" ref="H93:H151" si="27">IF($E93=2,C93,"")</f>
        <v/>
      </c>
      <c r="I93" s="36" t="str">
        <f t="shared" ref="I93:I151" si="28">IF($E93=2,D93,"")</f>
        <v/>
      </c>
      <c r="J93" s="35" t="str">
        <f t="shared" ref="J93:J151" si="29">IF($E93=3,B93,"")</f>
        <v>Trawden AC</v>
      </c>
      <c r="K93" s="35" t="str">
        <f t="shared" ref="K93:K151" si="30">IF($E93=3,C93,"")</f>
        <v>Lorraine Frances</v>
      </c>
      <c r="L93" s="36">
        <f t="shared" ref="L93:L151" si="31">IF($E93=3,D93,"")</f>
        <v>15</v>
      </c>
    </row>
    <row r="94" spans="1:12" s="35" customFormat="1" x14ac:dyDescent="0.25">
      <c r="A94" s="30" t="str">
        <f t="shared" si="19"/>
        <v>-</v>
      </c>
      <c r="B94" s="31" t="str">
        <f>IF(D94="","",Finish!N96)</f>
        <v/>
      </c>
      <c r="C94" s="31" t="str">
        <f>IF(D94="","",Finish!M96)</f>
        <v/>
      </c>
      <c r="D94" s="32" t="str">
        <f>IF(LEFT(Finish!O96,1)="W",Finish!J96,"")</f>
        <v/>
      </c>
      <c r="E94" s="33" t="str">
        <f>IF(B94="","",IF(B94="unattached","",COUNTIF(B$2:B94,B94)))</f>
        <v/>
      </c>
      <c r="F94" s="34" t="str">
        <f>IF(E94=3,SUMIF(B$2:B94,B94,D$2:D94),"")</f>
        <v/>
      </c>
      <c r="G94" s="35" t="str">
        <f t="shared" si="26"/>
        <v/>
      </c>
      <c r="H94" s="35" t="str">
        <f t="shared" si="27"/>
        <v/>
      </c>
      <c r="I94" s="36" t="str">
        <f t="shared" si="28"/>
        <v/>
      </c>
      <c r="J94" s="35" t="str">
        <f t="shared" si="29"/>
        <v/>
      </c>
      <c r="K94" s="35" t="str">
        <f t="shared" si="30"/>
        <v/>
      </c>
      <c r="L94" s="36" t="str">
        <f t="shared" si="31"/>
        <v/>
      </c>
    </row>
    <row r="95" spans="1:12" s="35" customFormat="1" x14ac:dyDescent="0.25">
      <c r="A95" s="30" t="str">
        <f t="shared" si="19"/>
        <v>-</v>
      </c>
      <c r="B95" s="31" t="str">
        <f>IF(D95="","",Finish!N97)</f>
        <v>Prestwich AC</v>
      </c>
      <c r="C95" s="31" t="str">
        <f>IF(D95="","",Finish!M97)</f>
        <v>Joanne Houghton</v>
      </c>
      <c r="D95" s="32">
        <f>IF(LEFT(Finish!O97,1)="W",Finish!J97,"")</f>
        <v>16</v>
      </c>
      <c r="E95" s="33">
        <f>IF(B95="","",IF(B95="unattached","",COUNTIF(B$2:B95,B95)))</f>
        <v>2</v>
      </c>
      <c r="F95" s="34" t="str">
        <f>IF(E95=3,SUMIF(B$2:B95,B95,D$2:D95),"")</f>
        <v/>
      </c>
      <c r="G95" s="35" t="str">
        <f t="shared" si="26"/>
        <v>Prestwich AC</v>
      </c>
      <c r="H95" s="35" t="str">
        <f t="shared" si="27"/>
        <v>Joanne Houghton</v>
      </c>
      <c r="I95" s="36">
        <f t="shared" si="28"/>
        <v>16</v>
      </c>
      <c r="J95" s="35" t="str">
        <f t="shared" si="29"/>
        <v/>
      </c>
      <c r="K95" s="35" t="str">
        <f t="shared" si="30"/>
        <v/>
      </c>
      <c r="L95" s="36" t="str">
        <f t="shared" si="31"/>
        <v/>
      </c>
    </row>
    <row r="96" spans="1:12" s="35" customFormat="1" x14ac:dyDescent="0.25">
      <c r="A96" s="30" t="str">
        <f t="shared" si="19"/>
        <v>-</v>
      </c>
      <c r="B96" s="31" t="str">
        <f>IF(D96="","",Finish!N98)</f>
        <v/>
      </c>
      <c r="C96" s="31" t="str">
        <f>IF(D96="","",Finish!M98)</f>
        <v/>
      </c>
      <c r="D96" s="32" t="str">
        <f>IF(LEFT(Finish!O98,1)="W",Finish!J98,"")</f>
        <v/>
      </c>
      <c r="E96" s="33" t="str">
        <f>IF(B96="","",IF(B96="unattached","",COUNTIF(B$2:B96,B96)))</f>
        <v/>
      </c>
      <c r="F96" s="34" t="str">
        <f>IF(E96=3,SUMIF(B$2:B96,B96,D$2:D96),"")</f>
        <v/>
      </c>
      <c r="G96" s="35" t="str">
        <f t="shared" si="26"/>
        <v/>
      </c>
      <c r="H96" s="35" t="str">
        <f t="shared" si="27"/>
        <v/>
      </c>
      <c r="I96" s="36" t="str">
        <f t="shared" si="28"/>
        <v/>
      </c>
      <c r="J96" s="35" t="str">
        <f t="shared" si="29"/>
        <v/>
      </c>
      <c r="K96" s="35" t="str">
        <f t="shared" si="30"/>
        <v/>
      </c>
      <c r="L96" s="36" t="str">
        <f t="shared" si="31"/>
        <v/>
      </c>
    </row>
    <row r="97" spans="1:12" s="35" customFormat="1" x14ac:dyDescent="0.25">
      <c r="A97" s="30" t="str">
        <f t="shared" si="19"/>
        <v>-</v>
      </c>
      <c r="B97" s="31" t="str">
        <f>IF(D97="","",Finish!N99)</f>
        <v/>
      </c>
      <c r="C97" s="31" t="str">
        <f>IF(D97="","",Finish!M99)</f>
        <v/>
      </c>
      <c r="D97" s="32" t="str">
        <f>IF(LEFT(Finish!O99,1)="W",Finish!J99,"")</f>
        <v/>
      </c>
      <c r="E97" s="33" t="str">
        <f>IF(B97="","",IF(B97="unattached","",COUNTIF(B$2:B97,B97)))</f>
        <v/>
      </c>
      <c r="F97" s="34" t="str">
        <f>IF(E97=3,SUMIF(B$2:B97,B97,D$2:D97),"")</f>
        <v/>
      </c>
      <c r="G97" s="35" t="str">
        <f t="shared" si="26"/>
        <v/>
      </c>
      <c r="H97" s="35" t="str">
        <f t="shared" si="27"/>
        <v/>
      </c>
      <c r="I97" s="36" t="str">
        <f t="shared" si="28"/>
        <v/>
      </c>
      <c r="J97" s="35" t="str">
        <f t="shared" si="29"/>
        <v/>
      </c>
      <c r="K97" s="35" t="str">
        <f t="shared" si="30"/>
        <v/>
      </c>
      <c r="L97" s="36" t="str">
        <f t="shared" si="31"/>
        <v/>
      </c>
    </row>
    <row r="98" spans="1:12" s="35" customFormat="1" x14ac:dyDescent="0.25">
      <c r="A98" s="30" t="str">
        <f t="shared" si="19"/>
        <v>-</v>
      </c>
      <c r="B98" s="31" t="str">
        <f>IF(D98="","",Finish!N100)</f>
        <v/>
      </c>
      <c r="C98" s="31" t="str">
        <f>IF(D98="","",Finish!M100)</f>
        <v/>
      </c>
      <c r="D98" s="32" t="str">
        <f>IF(LEFT(Finish!O100,1)="W",Finish!J100,"")</f>
        <v/>
      </c>
      <c r="E98" s="33" t="str">
        <f>IF(B98="","",IF(B98="unattached","",COUNTIF(B$2:B98,B98)))</f>
        <v/>
      </c>
      <c r="F98" s="34" t="str">
        <f>IF(E98=3,SUMIF(B$2:B98,B98,D$2:D98),"")</f>
        <v/>
      </c>
      <c r="G98" s="35" t="str">
        <f t="shared" si="26"/>
        <v/>
      </c>
      <c r="H98" s="35" t="str">
        <f t="shared" si="27"/>
        <v/>
      </c>
      <c r="I98" s="36" t="str">
        <f t="shared" si="28"/>
        <v/>
      </c>
      <c r="J98" s="35" t="str">
        <f t="shared" si="29"/>
        <v/>
      </c>
      <c r="K98" s="35" t="str">
        <f t="shared" si="30"/>
        <v/>
      </c>
      <c r="L98" s="36" t="str">
        <f t="shared" si="31"/>
        <v/>
      </c>
    </row>
    <row r="99" spans="1:12" s="35" customFormat="1" x14ac:dyDescent="0.25">
      <c r="A99" s="30" t="str">
        <f t="shared" si="19"/>
        <v>-</v>
      </c>
      <c r="B99" s="31" t="str">
        <f>IF(D99="","",Finish!N101)</f>
        <v/>
      </c>
      <c r="C99" s="31" t="str">
        <f>IF(D99="","",Finish!M101)</f>
        <v/>
      </c>
      <c r="D99" s="32" t="str">
        <f>IF(LEFT(Finish!O101,1)="W",Finish!J101,"")</f>
        <v/>
      </c>
      <c r="E99" s="33" t="str">
        <f>IF(B99="","",IF(B99="unattached","",COUNTIF(B$2:B99,B99)))</f>
        <v/>
      </c>
      <c r="F99" s="34" t="str">
        <f>IF(E99=3,SUMIF(B$2:B99,B99,D$2:D99),"")</f>
        <v/>
      </c>
      <c r="G99" s="35" t="str">
        <f t="shared" si="26"/>
        <v/>
      </c>
      <c r="H99" s="35" t="str">
        <f t="shared" si="27"/>
        <v/>
      </c>
      <c r="I99" s="36" t="str">
        <f t="shared" si="28"/>
        <v/>
      </c>
      <c r="J99" s="35" t="str">
        <f t="shared" si="29"/>
        <v/>
      </c>
      <c r="K99" s="35" t="str">
        <f t="shared" si="30"/>
        <v/>
      </c>
      <c r="L99" s="36" t="str">
        <f t="shared" si="31"/>
        <v/>
      </c>
    </row>
    <row r="100" spans="1:12" s="35" customFormat="1" x14ac:dyDescent="0.25">
      <c r="A100" s="30" t="str">
        <f t="shared" si="19"/>
        <v>-</v>
      </c>
      <c r="B100" s="31" t="str">
        <f>IF(D100="","",Finish!N102)</f>
        <v>Trawden AC</v>
      </c>
      <c r="C100" s="31" t="str">
        <f>IF(D100="","",Finish!M102)</f>
        <v>Karen Windle</v>
      </c>
      <c r="D100" s="32">
        <f>IF(LEFT(Finish!O102,1)="W",Finish!J102,"")</f>
        <v>17</v>
      </c>
      <c r="E100" s="33">
        <f>IF(B100="","",IF(B100="unattached","",COUNTIF(B$2:B100,B100)))</f>
        <v>4</v>
      </c>
      <c r="F100" s="34" t="str">
        <f>IF(E100=3,SUMIF(B$2:B100,B100,D$2:D100),"")</f>
        <v/>
      </c>
      <c r="G100" s="35" t="str">
        <f t="shared" si="26"/>
        <v/>
      </c>
      <c r="H100" s="35" t="str">
        <f t="shared" si="27"/>
        <v/>
      </c>
      <c r="I100" s="36" t="str">
        <f t="shared" si="28"/>
        <v/>
      </c>
      <c r="J100" s="35" t="str">
        <f t="shared" si="29"/>
        <v/>
      </c>
      <c r="K100" s="35" t="str">
        <f t="shared" si="30"/>
        <v/>
      </c>
      <c r="L100" s="36" t="str">
        <f t="shared" si="31"/>
        <v/>
      </c>
    </row>
    <row r="101" spans="1:12" s="35" customFormat="1" x14ac:dyDescent="0.25">
      <c r="A101" s="30" t="str">
        <f t="shared" si="19"/>
        <v>-</v>
      </c>
      <c r="B101" s="31" t="str">
        <f>IF(D101="","",Finish!N103)</f>
        <v>Trawden AC</v>
      </c>
      <c r="C101" s="31" t="str">
        <f>IF(D101="","",Finish!M103)</f>
        <v>Linda Zagorski</v>
      </c>
      <c r="D101" s="32">
        <f>IF(LEFT(Finish!O103,1)="W",Finish!J103,"")</f>
        <v>18</v>
      </c>
      <c r="E101" s="33">
        <f>IF(B101="","",IF(B101="unattached","",COUNTIF(B$2:B101,B101)))</f>
        <v>5</v>
      </c>
      <c r="F101" s="34" t="str">
        <f>IF(E101=3,SUMIF(B$2:B101,B101,D$2:D101),"")</f>
        <v/>
      </c>
      <c r="G101" s="35" t="str">
        <f t="shared" si="26"/>
        <v/>
      </c>
      <c r="H101" s="35" t="str">
        <f t="shared" si="27"/>
        <v/>
      </c>
      <c r="I101" s="36" t="str">
        <f t="shared" si="28"/>
        <v/>
      </c>
      <c r="J101" s="35" t="str">
        <f t="shared" si="29"/>
        <v/>
      </c>
      <c r="K101" s="35" t="str">
        <f t="shared" si="30"/>
        <v/>
      </c>
      <c r="L101" s="36" t="str">
        <f t="shared" si="31"/>
        <v/>
      </c>
    </row>
    <row r="102" spans="1:12" s="35" customFormat="1" x14ac:dyDescent="0.25">
      <c r="A102" s="30" t="str">
        <f t="shared" si="19"/>
        <v>-</v>
      </c>
      <c r="B102" s="31" t="str">
        <f>IF(D102="","",Finish!N104)</f>
        <v>Darwen Dashers</v>
      </c>
      <c r="C102" s="31" t="str">
        <f>IF(D102="","",Finish!M104)</f>
        <v>Linda Coffey</v>
      </c>
      <c r="D102" s="32">
        <f>IF(LEFT(Finish!O104,1)="W",Finish!J104,"")</f>
        <v>19</v>
      </c>
      <c r="E102" s="33">
        <f>IF(B102="","",IF(B102="unattached","",COUNTIF(B$2:B102,B102)))</f>
        <v>2</v>
      </c>
      <c r="F102" s="34" t="str">
        <f>IF(E102=3,SUMIF(B$2:B102,B102,D$2:D102),"")</f>
        <v/>
      </c>
      <c r="G102" s="35" t="str">
        <f t="shared" si="26"/>
        <v>Darwen Dashers</v>
      </c>
      <c r="H102" s="35" t="str">
        <f t="shared" si="27"/>
        <v>Linda Coffey</v>
      </c>
      <c r="I102" s="36">
        <f t="shared" si="28"/>
        <v>19</v>
      </c>
      <c r="J102" s="35" t="str">
        <f t="shared" si="29"/>
        <v/>
      </c>
      <c r="K102" s="35" t="str">
        <f t="shared" si="30"/>
        <v/>
      </c>
      <c r="L102" s="36" t="str">
        <f t="shared" si="31"/>
        <v/>
      </c>
    </row>
    <row r="103" spans="1:12" s="35" customFormat="1" x14ac:dyDescent="0.25">
      <c r="A103" s="30">
        <f t="shared" si="19"/>
        <v>3</v>
      </c>
      <c r="B103" s="31" t="str">
        <f>IF(D103="","",Finish!N105)</f>
        <v>Darwen Dashers</v>
      </c>
      <c r="C103" s="31" t="str">
        <f>IF(D103="","",Finish!M105)</f>
        <v>Rebecca Simms</v>
      </c>
      <c r="D103" s="32">
        <f>IF(LEFT(Finish!O105,1)="W",Finish!J105,"")</f>
        <v>20</v>
      </c>
      <c r="E103" s="33">
        <f>IF(B103="","",IF(B103="unattached","",COUNTIF(B$2:B103,B103)))</f>
        <v>3</v>
      </c>
      <c r="F103" s="34">
        <f>IF(E103=3,SUMIF(B$2:B103,B103,D$2:D103),"")</f>
        <v>48</v>
      </c>
      <c r="G103" s="35" t="str">
        <f t="shared" si="26"/>
        <v/>
      </c>
      <c r="H103" s="35" t="str">
        <f t="shared" si="27"/>
        <v/>
      </c>
      <c r="I103" s="36" t="str">
        <f t="shared" si="28"/>
        <v/>
      </c>
      <c r="J103" s="35" t="str">
        <f t="shared" si="29"/>
        <v>Darwen Dashers</v>
      </c>
      <c r="K103" s="35" t="str">
        <f t="shared" si="30"/>
        <v>Rebecca Simms</v>
      </c>
      <c r="L103" s="36">
        <f t="shared" si="31"/>
        <v>20</v>
      </c>
    </row>
    <row r="104" spans="1:12" s="35" customFormat="1" x14ac:dyDescent="0.25">
      <c r="A104" s="30" t="str">
        <f t="shared" si="19"/>
        <v>-</v>
      </c>
      <c r="B104" s="31" t="str">
        <f>IF(D104="","",Finish!N106)</f>
        <v>Clayton Le Moors</v>
      </c>
      <c r="C104" s="31" t="str">
        <f>IF(D104="","",Finish!M106)</f>
        <v>Helen Harrison</v>
      </c>
      <c r="D104" s="32">
        <f>IF(LEFT(Finish!O106,1)="W",Finish!J106,"")</f>
        <v>21</v>
      </c>
      <c r="E104" s="33">
        <f>IF(B104="","",IF(B104="unattached","",COUNTIF(B$2:B104,B104)))</f>
        <v>1</v>
      </c>
      <c r="F104" s="34" t="str">
        <f>IF(E104=3,SUMIF(B$2:B104,B104,D$2:D104),"")</f>
        <v/>
      </c>
      <c r="G104" s="35" t="str">
        <f t="shared" si="26"/>
        <v/>
      </c>
      <c r="H104" s="35" t="str">
        <f t="shared" si="27"/>
        <v/>
      </c>
      <c r="I104" s="36" t="str">
        <f t="shared" si="28"/>
        <v/>
      </c>
      <c r="J104" s="35" t="str">
        <f t="shared" si="29"/>
        <v/>
      </c>
      <c r="K104" s="35" t="str">
        <f t="shared" si="30"/>
        <v/>
      </c>
      <c r="L104" s="36" t="str">
        <f t="shared" si="31"/>
        <v/>
      </c>
    </row>
    <row r="105" spans="1:12" s="35" customFormat="1" x14ac:dyDescent="0.25">
      <c r="A105" s="30" t="str">
        <f t="shared" si="19"/>
        <v>-</v>
      </c>
      <c r="B105" s="31" t="str">
        <f>IF(D105="","",Finish!N107)</f>
        <v>WWHR</v>
      </c>
      <c r="C105" s="31" t="str">
        <f>IF(D105="","",Finish!M107)</f>
        <v>Hayley White</v>
      </c>
      <c r="D105" s="32">
        <f>IF(LEFT(Finish!O107,1)="W",Finish!J107,"")</f>
        <v>22</v>
      </c>
      <c r="E105" s="33">
        <f>IF(B105="","",IF(B105="unattached","",COUNTIF(B$2:B105,B105)))</f>
        <v>1</v>
      </c>
      <c r="F105" s="34" t="str">
        <f>IF(E105=3,SUMIF(B$2:B105,B105,D$2:D105),"")</f>
        <v/>
      </c>
      <c r="G105" s="35" t="str">
        <f t="shared" si="26"/>
        <v/>
      </c>
      <c r="H105" s="35" t="str">
        <f t="shared" si="27"/>
        <v/>
      </c>
      <c r="I105" s="36" t="str">
        <f t="shared" si="28"/>
        <v/>
      </c>
      <c r="J105" s="35" t="str">
        <f t="shared" si="29"/>
        <v/>
      </c>
      <c r="K105" s="35" t="str">
        <f t="shared" si="30"/>
        <v/>
      </c>
      <c r="L105" s="36" t="str">
        <f t="shared" si="31"/>
        <v/>
      </c>
    </row>
    <row r="106" spans="1:12" s="35" customFormat="1" x14ac:dyDescent="0.25">
      <c r="A106" s="30" t="str">
        <f t="shared" si="19"/>
        <v>-</v>
      </c>
      <c r="B106" s="31" t="str">
        <f>IF(D106="","",Finish!N108)</f>
        <v>Rossendale Harriers</v>
      </c>
      <c r="C106" s="31" t="str">
        <f>IF(D106="","",Finish!M108)</f>
        <v xml:space="preserve">Hilary Farren </v>
      </c>
      <c r="D106" s="32">
        <f>IF(LEFT(Finish!O108,1)="W",Finish!J108,"")</f>
        <v>23</v>
      </c>
      <c r="E106" s="33">
        <f>IF(B106="","",IF(B106="unattached","",COUNTIF(B$2:B106,B106)))</f>
        <v>6</v>
      </c>
      <c r="F106" s="34" t="str">
        <f>IF(E106=3,SUMIF(B$2:B106,B106,D$2:D106),"")</f>
        <v/>
      </c>
      <c r="G106" s="35" t="str">
        <f t="shared" si="26"/>
        <v/>
      </c>
      <c r="H106" s="35" t="str">
        <f t="shared" si="27"/>
        <v/>
      </c>
      <c r="I106" s="36" t="str">
        <f t="shared" si="28"/>
        <v/>
      </c>
      <c r="J106" s="35" t="str">
        <f t="shared" si="29"/>
        <v/>
      </c>
      <c r="K106" s="35" t="str">
        <f t="shared" si="30"/>
        <v/>
      </c>
      <c r="L106" s="36" t="str">
        <f t="shared" si="31"/>
        <v/>
      </c>
    </row>
    <row r="107" spans="1:12" s="35" customFormat="1" x14ac:dyDescent="0.25">
      <c r="A107" s="30" t="str">
        <f t="shared" si="19"/>
        <v>-</v>
      </c>
      <c r="B107" s="31" t="str">
        <f>IF(D107="","",Finish!N109)</f>
        <v/>
      </c>
      <c r="C107" s="31" t="str">
        <f>IF(D107="","",Finish!M109)</f>
        <v/>
      </c>
      <c r="D107" s="32" t="str">
        <f>IF(LEFT(Finish!O109,1)="W",Finish!J109,"")</f>
        <v/>
      </c>
      <c r="E107" s="33" t="str">
        <f>IF(B107="","",IF(B107="unattached","",COUNTIF(B$2:B107,B107)))</f>
        <v/>
      </c>
      <c r="F107" s="34" t="str">
        <f>IF(E107=3,SUMIF(B$2:B107,B107,D$2:D107),"")</f>
        <v/>
      </c>
      <c r="G107" s="35" t="str">
        <f t="shared" si="26"/>
        <v/>
      </c>
      <c r="H107" s="35" t="str">
        <f t="shared" si="27"/>
        <v/>
      </c>
      <c r="I107" s="36" t="str">
        <f t="shared" si="28"/>
        <v/>
      </c>
      <c r="J107" s="35" t="str">
        <f t="shared" si="29"/>
        <v/>
      </c>
      <c r="K107" s="35" t="str">
        <f t="shared" si="30"/>
        <v/>
      </c>
      <c r="L107" s="36" t="str">
        <f t="shared" si="31"/>
        <v/>
      </c>
    </row>
    <row r="108" spans="1:12" s="35" customFormat="1" x14ac:dyDescent="0.25">
      <c r="A108" s="30">
        <f t="shared" si="19"/>
        <v>4</v>
      </c>
      <c r="B108" s="31" t="str">
        <f>IF(D108="","",Finish!N110)</f>
        <v>Prestwich AC</v>
      </c>
      <c r="C108" s="31" t="str">
        <f>IF(D108="","",Finish!M110)</f>
        <v>Elizabeth Calvert</v>
      </c>
      <c r="D108" s="32">
        <f>IF(LEFT(Finish!O110,1)="W",Finish!J110,"")</f>
        <v>24</v>
      </c>
      <c r="E108" s="33">
        <f>IF(B108="","",IF(B108="unattached","",COUNTIF(B$2:B108,B108)))</f>
        <v>3</v>
      </c>
      <c r="F108" s="34">
        <f>IF(E108=3,SUMIF(B$2:B108,B108,D$2:D108),"")</f>
        <v>52</v>
      </c>
      <c r="G108" s="35" t="str">
        <f t="shared" si="26"/>
        <v/>
      </c>
      <c r="H108" s="35" t="str">
        <f t="shared" si="27"/>
        <v/>
      </c>
      <c r="I108" s="36" t="str">
        <f t="shared" si="28"/>
        <v/>
      </c>
      <c r="J108" s="35" t="str">
        <f t="shared" si="29"/>
        <v>Prestwich AC</v>
      </c>
      <c r="K108" s="35" t="str">
        <f t="shared" si="30"/>
        <v>Elizabeth Calvert</v>
      </c>
      <c r="L108" s="36">
        <f t="shared" si="31"/>
        <v>24</v>
      </c>
    </row>
    <row r="109" spans="1:12" s="35" customFormat="1" x14ac:dyDescent="0.25">
      <c r="A109" s="30" t="str">
        <f t="shared" si="19"/>
        <v>-</v>
      </c>
      <c r="B109" s="31" t="str">
        <f>IF(D109="","",Finish!N111)</f>
        <v/>
      </c>
      <c r="C109" s="31" t="str">
        <f>IF(D109="","",Finish!M111)</f>
        <v/>
      </c>
      <c r="D109" s="32" t="str">
        <f>IF(LEFT(Finish!O111,1)="W",Finish!J111,"")</f>
        <v/>
      </c>
      <c r="E109" s="33" t="str">
        <f>IF(B109="","",IF(B109="unattached","",COUNTIF(B$2:B109,B109)))</f>
        <v/>
      </c>
      <c r="F109" s="34" t="str">
        <f>IF(E109=3,SUMIF(B$2:B109,B109,D$2:D109),"")</f>
        <v/>
      </c>
      <c r="G109" s="35" t="str">
        <f t="shared" si="26"/>
        <v/>
      </c>
      <c r="H109" s="35" t="str">
        <f t="shared" si="27"/>
        <v/>
      </c>
      <c r="I109" s="36" t="str">
        <f t="shared" si="28"/>
        <v/>
      </c>
      <c r="J109" s="35" t="str">
        <f t="shared" si="29"/>
        <v/>
      </c>
      <c r="K109" s="35" t="str">
        <f t="shared" si="30"/>
        <v/>
      </c>
      <c r="L109" s="36" t="str">
        <f t="shared" si="31"/>
        <v/>
      </c>
    </row>
    <row r="110" spans="1:12" s="35" customFormat="1" x14ac:dyDescent="0.25">
      <c r="A110" s="30" t="str">
        <f t="shared" si="19"/>
        <v>-</v>
      </c>
      <c r="B110" s="31" t="str">
        <f>IF(D110="","",Finish!N112)</f>
        <v/>
      </c>
      <c r="C110" s="31" t="str">
        <f>IF(D110="","",Finish!M112)</f>
        <v/>
      </c>
      <c r="D110" s="32" t="str">
        <f>IF(LEFT(Finish!O112,1)="W",Finish!J112,"")</f>
        <v/>
      </c>
      <c r="E110" s="33" t="str">
        <f>IF(B110="","",IF(B110="unattached","",COUNTIF(B$2:B110,B110)))</f>
        <v/>
      </c>
      <c r="F110" s="34" t="str">
        <f>IF(E110=3,SUMIF(B$2:B110,B110,D$2:D110),"")</f>
        <v/>
      </c>
      <c r="G110" s="35" t="str">
        <f t="shared" si="26"/>
        <v/>
      </c>
      <c r="H110" s="35" t="str">
        <f t="shared" si="27"/>
        <v/>
      </c>
      <c r="I110" s="36" t="str">
        <f t="shared" si="28"/>
        <v/>
      </c>
      <c r="J110" s="35" t="str">
        <f t="shared" si="29"/>
        <v/>
      </c>
      <c r="K110" s="35" t="str">
        <f t="shared" si="30"/>
        <v/>
      </c>
      <c r="L110" s="36" t="str">
        <f t="shared" si="31"/>
        <v/>
      </c>
    </row>
    <row r="111" spans="1:12" s="35" customFormat="1" x14ac:dyDescent="0.25">
      <c r="A111" s="30" t="str">
        <f t="shared" si="19"/>
        <v>-</v>
      </c>
      <c r="B111" s="31" t="str">
        <f>IF(D111="","",Finish!N113)</f>
        <v/>
      </c>
      <c r="C111" s="31" t="str">
        <f>IF(D111="","",Finish!M113)</f>
        <v/>
      </c>
      <c r="D111" s="32" t="str">
        <f>IF(LEFT(Finish!O113,1)="W",Finish!J113,"")</f>
        <v/>
      </c>
      <c r="E111" s="33" t="str">
        <f>IF(B111="","",IF(B111="unattached","",COUNTIF(B$2:B111,B111)))</f>
        <v/>
      </c>
      <c r="F111" s="34" t="str">
        <f>IF(E111=3,SUMIF(B$2:B111,B111,D$2:D111),"")</f>
        <v/>
      </c>
      <c r="G111" s="35" t="str">
        <f t="shared" si="26"/>
        <v/>
      </c>
      <c r="H111" s="35" t="str">
        <f t="shared" si="27"/>
        <v/>
      </c>
      <c r="I111" s="36" t="str">
        <f t="shared" si="28"/>
        <v/>
      </c>
      <c r="J111" s="35" t="str">
        <f t="shared" si="29"/>
        <v/>
      </c>
      <c r="K111" s="35" t="str">
        <f t="shared" si="30"/>
        <v/>
      </c>
      <c r="L111" s="36" t="str">
        <f t="shared" si="31"/>
        <v/>
      </c>
    </row>
    <row r="112" spans="1:12" s="35" customFormat="1" x14ac:dyDescent="0.25">
      <c r="A112" s="30" t="str">
        <f t="shared" si="19"/>
        <v>-</v>
      </c>
      <c r="B112" s="31" t="str">
        <f>IF(D112="","",Finish!N114)</f>
        <v/>
      </c>
      <c r="C112" s="31" t="str">
        <f>IF(D112="","",Finish!M114)</f>
        <v/>
      </c>
      <c r="D112" s="32" t="str">
        <f>IF(LEFT(Finish!O114,1)="W",Finish!J114,"")</f>
        <v/>
      </c>
      <c r="E112" s="33" t="str">
        <f>IF(B112="","",IF(B112="unattached","",COUNTIF(B$2:B112,B112)))</f>
        <v/>
      </c>
      <c r="F112" s="34" t="str">
        <f>IF(E112=3,SUMIF(B$2:B112,B112,D$2:D112),"")</f>
        <v/>
      </c>
      <c r="G112" s="35" t="str">
        <f t="shared" si="26"/>
        <v/>
      </c>
      <c r="H112" s="35" t="str">
        <f t="shared" si="27"/>
        <v/>
      </c>
      <c r="I112" s="36" t="str">
        <f t="shared" si="28"/>
        <v/>
      </c>
      <c r="J112" s="35" t="str">
        <f t="shared" si="29"/>
        <v/>
      </c>
      <c r="K112" s="35" t="str">
        <f t="shared" si="30"/>
        <v/>
      </c>
      <c r="L112" s="36" t="str">
        <f t="shared" si="31"/>
        <v/>
      </c>
    </row>
    <row r="113" spans="1:12" s="35" customFormat="1" x14ac:dyDescent="0.25">
      <c r="A113" s="30" t="str">
        <f t="shared" si="19"/>
        <v>-</v>
      </c>
      <c r="B113" s="31" t="str">
        <f>IF(D113="","",Finish!N115)</f>
        <v/>
      </c>
      <c r="C113" s="31" t="str">
        <f>IF(D113="","",Finish!M115)</f>
        <v/>
      </c>
      <c r="D113" s="32" t="str">
        <f>IF(LEFT(Finish!O115,1)="W",Finish!J115,"")</f>
        <v/>
      </c>
      <c r="E113" s="33" t="str">
        <f>IF(B113="","",IF(B113="unattached","",COUNTIF(B$2:B113,B113)))</f>
        <v/>
      </c>
      <c r="F113" s="34" t="str">
        <f>IF(E113=3,SUMIF(B$2:B113,B113,D$2:D113),"")</f>
        <v/>
      </c>
      <c r="G113" s="35" t="str">
        <f t="shared" si="26"/>
        <v/>
      </c>
      <c r="H113" s="35" t="str">
        <f t="shared" si="27"/>
        <v/>
      </c>
      <c r="I113" s="36" t="str">
        <f t="shared" si="28"/>
        <v/>
      </c>
      <c r="J113" s="35" t="str">
        <f t="shared" si="29"/>
        <v/>
      </c>
      <c r="K113" s="35" t="str">
        <f t="shared" si="30"/>
        <v/>
      </c>
      <c r="L113" s="36" t="str">
        <f t="shared" si="31"/>
        <v/>
      </c>
    </row>
    <row r="114" spans="1:12" s="35" customFormat="1" x14ac:dyDescent="0.25">
      <c r="A114" s="30" t="str">
        <f t="shared" si="19"/>
        <v>-</v>
      </c>
      <c r="B114" s="31" t="str">
        <f>IF(D114="","",Finish!N116)</f>
        <v/>
      </c>
      <c r="C114" s="31" t="str">
        <f>IF(D114="","",Finish!M116)</f>
        <v/>
      </c>
      <c r="D114" s="32" t="str">
        <f>IF(LEFT(Finish!O116,1)="W",Finish!J116,"")</f>
        <v/>
      </c>
      <c r="E114" s="33" t="str">
        <f>IF(B114="","",IF(B114="unattached","",COUNTIF(B$2:B114,B114)))</f>
        <v/>
      </c>
      <c r="F114" s="34" t="str">
        <f>IF(E114=3,SUMIF(B$2:B114,B114,D$2:D114),"")</f>
        <v/>
      </c>
      <c r="G114" s="35" t="str">
        <f t="shared" si="26"/>
        <v/>
      </c>
      <c r="H114" s="35" t="str">
        <f t="shared" si="27"/>
        <v/>
      </c>
      <c r="I114" s="36" t="str">
        <f t="shared" si="28"/>
        <v/>
      </c>
      <c r="J114" s="35" t="str">
        <f t="shared" si="29"/>
        <v/>
      </c>
      <c r="K114" s="35" t="str">
        <f t="shared" si="30"/>
        <v/>
      </c>
      <c r="L114" s="36" t="str">
        <f t="shared" si="31"/>
        <v/>
      </c>
    </row>
    <row r="115" spans="1:12" s="35" customFormat="1" x14ac:dyDescent="0.25">
      <c r="A115" s="30" t="str">
        <f t="shared" si="19"/>
        <v>-</v>
      </c>
      <c r="B115" s="31" t="str">
        <f>IF(D115="","",Finish!N117)</f>
        <v/>
      </c>
      <c r="C115" s="31" t="str">
        <f>IF(D115="","",Finish!M117)</f>
        <v/>
      </c>
      <c r="D115" s="32" t="str">
        <f>IF(LEFT(Finish!O117,1)="W",Finish!J117,"")</f>
        <v/>
      </c>
      <c r="E115" s="33" t="str">
        <f>IF(B115="","",IF(B115="unattached","",COUNTIF(B$2:B115,B115)))</f>
        <v/>
      </c>
      <c r="F115" s="34" t="str">
        <f>IF(E115=3,SUMIF(B$2:B115,B115,D$2:D115),"")</f>
        <v/>
      </c>
      <c r="G115" s="35" t="str">
        <f t="shared" si="26"/>
        <v/>
      </c>
      <c r="H115" s="35" t="str">
        <f t="shared" si="27"/>
        <v/>
      </c>
      <c r="I115" s="36" t="str">
        <f t="shared" si="28"/>
        <v/>
      </c>
      <c r="J115" s="35" t="str">
        <f t="shared" si="29"/>
        <v/>
      </c>
      <c r="K115" s="35" t="str">
        <f t="shared" si="30"/>
        <v/>
      </c>
      <c r="L115" s="36" t="str">
        <f t="shared" si="31"/>
        <v/>
      </c>
    </row>
    <row r="116" spans="1:12" s="35" customFormat="1" x14ac:dyDescent="0.25">
      <c r="A116" s="30" t="str">
        <f t="shared" si="19"/>
        <v>-</v>
      </c>
      <c r="B116" s="31" t="str">
        <f>IF(D116="","",Finish!N118)</f>
        <v/>
      </c>
      <c r="C116" s="31" t="str">
        <f>IF(D116="","",Finish!M118)</f>
        <v/>
      </c>
      <c r="D116" s="32" t="str">
        <f>IF(LEFT(Finish!O118,1)="W",Finish!J118,"")</f>
        <v/>
      </c>
      <c r="E116" s="33" t="str">
        <f>IF(B116="","",IF(B116="unattached","",COUNTIF(B$2:B116,B116)))</f>
        <v/>
      </c>
      <c r="F116" s="34" t="str">
        <f>IF(E116=3,SUMIF(B$2:B116,B116,D$2:D116),"")</f>
        <v/>
      </c>
      <c r="G116" s="35" t="str">
        <f t="shared" si="26"/>
        <v/>
      </c>
      <c r="H116" s="35" t="str">
        <f t="shared" si="27"/>
        <v/>
      </c>
      <c r="I116" s="36" t="str">
        <f t="shared" si="28"/>
        <v/>
      </c>
      <c r="J116" s="35" t="str">
        <f t="shared" si="29"/>
        <v/>
      </c>
      <c r="K116" s="35" t="str">
        <f t="shared" si="30"/>
        <v/>
      </c>
      <c r="L116" s="36" t="str">
        <f t="shared" si="31"/>
        <v/>
      </c>
    </row>
    <row r="117" spans="1:12" s="35" customFormat="1" x14ac:dyDescent="0.25">
      <c r="A117" s="30" t="str">
        <f t="shared" si="19"/>
        <v>-</v>
      </c>
      <c r="B117" s="31" t="str">
        <f>IF(D117="","",Finish!N119)</f>
        <v/>
      </c>
      <c r="C117" s="31" t="str">
        <f>IF(D117="","",Finish!M119)</f>
        <v/>
      </c>
      <c r="D117" s="32" t="str">
        <f>IF(LEFT(Finish!O119,1)="W",Finish!J119,"")</f>
        <v/>
      </c>
      <c r="E117" s="33" t="str">
        <f>IF(B117="","",IF(B117="unattached","",COUNTIF(B$2:B117,B117)))</f>
        <v/>
      </c>
      <c r="F117" s="34" t="str">
        <f>IF(E117=3,SUMIF(B$2:B117,B117,D$2:D117),"")</f>
        <v/>
      </c>
      <c r="G117" s="35" t="str">
        <f t="shared" si="26"/>
        <v/>
      </c>
      <c r="H117" s="35" t="str">
        <f t="shared" si="27"/>
        <v/>
      </c>
      <c r="I117" s="36" t="str">
        <f t="shared" si="28"/>
        <v/>
      </c>
      <c r="J117" s="35" t="str">
        <f t="shared" si="29"/>
        <v/>
      </c>
      <c r="K117" s="35" t="str">
        <f t="shared" si="30"/>
        <v/>
      </c>
      <c r="L117" s="36" t="str">
        <f t="shared" si="31"/>
        <v/>
      </c>
    </row>
    <row r="118" spans="1:12" s="35" customFormat="1" x14ac:dyDescent="0.25">
      <c r="A118" s="30" t="str">
        <f t="shared" si="19"/>
        <v>-</v>
      </c>
      <c r="B118" s="31" t="str">
        <f>IF(D118="","",Finish!N120)</f>
        <v/>
      </c>
      <c r="C118" s="31" t="str">
        <f>IF(D118="","",Finish!M120)</f>
        <v/>
      </c>
      <c r="D118" s="32" t="str">
        <f>IF(LEFT(Finish!O120,1)="W",Finish!J120,"")</f>
        <v/>
      </c>
      <c r="E118" s="33" t="str">
        <f>IF(B118="","",IF(B118="unattached","",COUNTIF(B$2:B118,B118)))</f>
        <v/>
      </c>
      <c r="F118" s="34" t="str">
        <f>IF(E118=3,SUMIF(B$2:B118,B118,D$2:D118),"")</f>
        <v/>
      </c>
      <c r="G118" s="35" t="str">
        <f t="shared" si="26"/>
        <v/>
      </c>
      <c r="H118" s="35" t="str">
        <f t="shared" si="27"/>
        <v/>
      </c>
      <c r="I118" s="36" t="str">
        <f t="shared" si="28"/>
        <v/>
      </c>
      <c r="J118" s="35" t="str">
        <f t="shared" si="29"/>
        <v/>
      </c>
      <c r="K118" s="35" t="str">
        <f t="shared" si="30"/>
        <v/>
      </c>
      <c r="L118" s="36" t="str">
        <f t="shared" si="31"/>
        <v/>
      </c>
    </row>
    <row r="119" spans="1:12" s="35" customFormat="1" x14ac:dyDescent="0.25">
      <c r="A119" s="30" t="str">
        <f t="shared" si="19"/>
        <v>-</v>
      </c>
      <c r="B119" s="31" t="str">
        <f>IF(D119="","",Finish!N121)</f>
        <v/>
      </c>
      <c r="C119" s="31" t="str">
        <f>IF(D119="","",Finish!M121)</f>
        <v/>
      </c>
      <c r="D119" s="32" t="str">
        <f>IF(LEFT(Finish!O121,1)="W",Finish!J121,"")</f>
        <v/>
      </c>
      <c r="E119" s="33" t="str">
        <f>IF(B119="","",IF(B119="unattached","",COUNTIF(B$2:B119,B119)))</f>
        <v/>
      </c>
      <c r="F119" s="34" t="str">
        <f>IF(E119=3,SUMIF(B$2:B119,B119,D$2:D119),"")</f>
        <v/>
      </c>
      <c r="G119" s="35" t="str">
        <f t="shared" si="26"/>
        <v/>
      </c>
      <c r="H119" s="35" t="str">
        <f t="shared" si="27"/>
        <v/>
      </c>
      <c r="I119" s="36" t="str">
        <f t="shared" si="28"/>
        <v/>
      </c>
      <c r="J119" s="35" t="str">
        <f t="shared" si="29"/>
        <v/>
      </c>
      <c r="K119" s="35" t="str">
        <f t="shared" si="30"/>
        <v/>
      </c>
      <c r="L119" s="36" t="str">
        <f t="shared" si="31"/>
        <v/>
      </c>
    </row>
    <row r="120" spans="1:12" s="35" customFormat="1" x14ac:dyDescent="0.25">
      <c r="A120" s="30" t="str">
        <f t="shared" si="19"/>
        <v>-</v>
      </c>
      <c r="B120" s="31" t="str">
        <f>IF(D120="","",Finish!N122)</f>
        <v/>
      </c>
      <c r="C120" s="31" t="str">
        <f>IF(D120="","",Finish!M122)</f>
        <v/>
      </c>
      <c r="D120" s="32" t="str">
        <f>IF(LEFT(Finish!O122,1)="W",Finish!J122,"")</f>
        <v/>
      </c>
      <c r="E120" s="33" t="str">
        <f>IF(B120="","",IF(B120="unattached","",COUNTIF(B$2:B120,B120)))</f>
        <v/>
      </c>
      <c r="F120" s="34" t="str">
        <f>IF(E120=3,SUMIF(B$2:B120,B120,D$2:D120),"")</f>
        <v/>
      </c>
      <c r="G120" s="35" t="str">
        <f t="shared" si="26"/>
        <v/>
      </c>
      <c r="H120" s="35" t="str">
        <f t="shared" si="27"/>
        <v/>
      </c>
      <c r="I120" s="36" t="str">
        <f t="shared" si="28"/>
        <v/>
      </c>
      <c r="J120" s="35" t="str">
        <f t="shared" si="29"/>
        <v/>
      </c>
      <c r="K120" s="35" t="str">
        <f t="shared" si="30"/>
        <v/>
      </c>
      <c r="L120" s="36" t="str">
        <f t="shared" si="31"/>
        <v/>
      </c>
    </row>
    <row r="121" spans="1:12" s="35" customFormat="1" x14ac:dyDescent="0.25">
      <c r="A121" s="30" t="str">
        <f t="shared" si="19"/>
        <v>-</v>
      </c>
      <c r="B121" s="31" t="str">
        <f>IF(D121="","",Finish!N123)</f>
        <v/>
      </c>
      <c r="C121" s="31" t="str">
        <f>IF(D121="","",Finish!M123)</f>
        <v/>
      </c>
      <c r="D121" s="32" t="str">
        <f>IF(LEFT(Finish!O123,1)="W",Finish!J123,"")</f>
        <v/>
      </c>
      <c r="E121" s="33" t="str">
        <f>IF(B121="","",IF(B121="unattached","",COUNTIF(B$2:B121,B121)))</f>
        <v/>
      </c>
      <c r="F121" s="34" t="str">
        <f>IF(E121=3,SUMIF(B$2:B121,B121,D$2:D121),"")</f>
        <v/>
      </c>
      <c r="G121" s="35" t="str">
        <f t="shared" si="26"/>
        <v/>
      </c>
      <c r="H121" s="35" t="str">
        <f t="shared" si="27"/>
        <v/>
      </c>
      <c r="I121" s="36" t="str">
        <f t="shared" si="28"/>
        <v/>
      </c>
      <c r="J121" s="35" t="str">
        <f t="shared" si="29"/>
        <v/>
      </c>
      <c r="K121" s="35" t="str">
        <f t="shared" si="30"/>
        <v/>
      </c>
      <c r="L121" s="36" t="str">
        <f t="shared" si="31"/>
        <v/>
      </c>
    </row>
    <row r="122" spans="1:12" s="35" customFormat="1" x14ac:dyDescent="0.25">
      <c r="A122" s="30" t="str">
        <f t="shared" si="19"/>
        <v>-</v>
      </c>
      <c r="B122" s="31" t="str">
        <f>IF(D122="","",Finish!N124)</f>
        <v/>
      </c>
      <c r="C122" s="31" t="str">
        <f>IF(D122="","",Finish!M124)</f>
        <v/>
      </c>
      <c r="D122" s="32" t="str">
        <f>IF(LEFT(Finish!O124,1)="W",Finish!J124,"")</f>
        <v/>
      </c>
      <c r="E122" s="33" t="str">
        <f>IF(B122="","",IF(B122="unattached","",COUNTIF(B$2:B122,B122)))</f>
        <v/>
      </c>
      <c r="F122" s="34" t="str">
        <f>IF(E122=3,SUMIF(B$2:B122,B122,D$2:D122),"")</f>
        <v/>
      </c>
      <c r="G122" s="35" t="str">
        <f t="shared" si="26"/>
        <v/>
      </c>
      <c r="H122" s="35" t="str">
        <f t="shared" si="27"/>
        <v/>
      </c>
      <c r="I122" s="36" t="str">
        <f t="shared" si="28"/>
        <v/>
      </c>
      <c r="J122" s="35" t="str">
        <f t="shared" si="29"/>
        <v/>
      </c>
      <c r="K122" s="35" t="str">
        <f t="shared" si="30"/>
        <v/>
      </c>
      <c r="L122" s="36" t="str">
        <f t="shared" si="31"/>
        <v/>
      </c>
    </row>
    <row r="123" spans="1:12" s="35" customFormat="1" x14ac:dyDescent="0.25">
      <c r="A123" s="30" t="str">
        <f t="shared" si="19"/>
        <v>-</v>
      </c>
      <c r="B123" s="31" t="str">
        <f>IF(D123="","",Finish!N125)</f>
        <v/>
      </c>
      <c r="C123" s="31" t="str">
        <f>IF(D123="","",Finish!M125)</f>
        <v/>
      </c>
      <c r="D123" s="32" t="str">
        <f>IF(LEFT(Finish!O125,1)="W",Finish!J125,"")</f>
        <v/>
      </c>
      <c r="E123" s="33" t="str">
        <f>IF(B123="","",IF(B123="unattached","",COUNTIF(B$2:B123,B123)))</f>
        <v/>
      </c>
      <c r="F123" s="34" t="str">
        <f>IF(E123=3,SUMIF(B$2:B123,B123,D$2:D123),"")</f>
        <v/>
      </c>
      <c r="G123" s="35" t="str">
        <f t="shared" si="26"/>
        <v/>
      </c>
      <c r="H123" s="35" t="str">
        <f t="shared" si="27"/>
        <v/>
      </c>
      <c r="I123" s="36" t="str">
        <f t="shared" si="28"/>
        <v/>
      </c>
      <c r="J123" s="35" t="str">
        <f t="shared" si="29"/>
        <v/>
      </c>
      <c r="K123" s="35" t="str">
        <f t="shared" si="30"/>
        <v/>
      </c>
      <c r="L123" s="36" t="str">
        <f t="shared" si="31"/>
        <v/>
      </c>
    </row>
    <row r="124" spans="1:12" s="35" customFormat="1" x14ac:dyDescent="0.25">
      <c r="A124" s="30" t="str">
        <f t="shared" si="19"/>
        <v>-</v>
      </c>
      <c r="B124" s="31" t="str">
        <f>IF(D124="","",Finish!N126)</f>
        <v/>
      </c>
      <c r="C124" s="31" t="str">
        <f>IF(D124="","",Finish!M126)</f>
        <v/>
      </c>
      <c r="D124" s="32" t="str">
        <f>IF(LEFT(Finish!O126,1)="W",Finish!J126,"")</f>
        <v/>
      </c>
      <c r="E124" s="33" t="str">
        <f>IF(B124="","",IF(B124="unattached","",COUNTIF(B$2:B124,B124)))</f>
        <v/>
      </c>
      <c r="F124" s="34" t="str">
        <f>IF(E124=3,SUMIF(B$2:B124,B124,D$2:D124),"")</f>
        <v/>
      </c>
      <c r="G124" s="35" t="str">
        <f t="shared" si="26"/>
        <v/>
      </c>
      <c r="H124" s="35" t="str">
        <f t="shared" si="27"/>
        <v/>
      </c>
      <c r="I124" s="36" t="str">
        <f t="shared" si="28"/>
        <v/>
      </c>
      <c r="J124" s="35" t="str">
        <f t="shared" si="29"/>
        <v/>
      </c>
      <c r="K124" s="35" t="str">
        <f t="shared" si="30"/>
        <v/>
      </c>
      <c r="L124" s="36" t="str">
        <f t="shared" si="31"/>
        <v/>
      </c>
    </row>
    <row r="125" spans="1:12" s="35" customFormat="1" x14ac:dyDescent="0.25">
      <c r="A125" s="30" t="str">
        <f t="shared" si="19"/>
        <v>-</v>
      </c>
      <c r="B125" s="31" t="str">
        <f>IF(D125="","",Finish!N127)</f>
        <v/>
      </c>
      <c r="C125" s="31" t="str">
        <f>IF(D125="","",Finish!M127)</f>
        <v/>
      </c>
      <c r="D125" s="32" t="str">
        <f>IF(LEFT(Finish!O127,1)="W",Finish!J127,"")</f>
        <v/>
      </c>
      <c r="E125" s="33" t="str">
        <f>IF(B125="","",IF(B125="unattached","",COUNTIF(B$2:B125,B125)))</f>
        <v/>
      </c>
      <c r="F125" s="34" t="str">
        <f>IF(E125=3,SUMIF(B$2:B125,B125,D$2:D125),"")</f>
        <v/>
      </c>
      <c r="G125" s="35" t="str">
        <f t="shared" si="26"/>
        <v/>
      </c>
      <c r="H125" s="35" t="str">
        <f t="shared" si="27"/>
        <v/>
      </c>
      <c r="I125" s="36" t="str">
        <f t="shared" si="28"/>
        <v/>
      </c>
      <c r="J125" s="35" t="str">
        <f t="shared" si="29"/>
        <v/>
      </c>
      <c r="K125" s="35" t="str">
        <f t="shared" si="30"/>
        <v/>
      </c>
      <c r="L125" s="36" t="str">
        <f t="shared" si="31"/>
        <v/>
      </c>
    </row>
    <row r="126" spans="1:12" s="35" customFormat="1" x14ac:dyDescent="0.25">
      <c r="A126" s="30" t="str">
        <f t="shared" si="19"/>
        <v>-</v>
      </c>
      <c r="B126" s="31" t="str">
        <f>IF(D126="","",Finish!N128)</f>
        <v/>
      </c>
      <c r="C126" s="31" t="str">
        <f>IF(D126="","",Finish!M128)</f>
        <v/>
      </c>
      <c r="D126" s="32" t="str">
        <f>IF(LEFT(Finish!O128,1)="W",Finish!J128,"")</f>
        <v/>
      </c>
      <c r="E126" s="33" t="str">
        <f>IF(B126="","",IF(B126="unattached","",COUNTIF(B$2:B126,B126)))</f>
        <v/>
      </c>
      <c r="F126" s="34" t="str">
        <f>IF(E126=3,SUMIF(B$2:B126,B126,D$2:D126),"")</f>
        <v/>
      </c>
      <c r="G126" s="35" t="str">
        <f t="shared" si="26"/>
        <v/>
      </c>
      <c r="H126" s="35" t="str">
        <f t="shared" si="27"/>
        <v/>
      </c>
      <c r="I126" s="36" t="str">
        <f t="shared" si="28"/>
        <v/>
      </c>
      <c r="J126" s="35" t="str">
        <f t="shared" si="29"/>
        <v/>
      </c>
      <c r="K126" s="35" t="str">
        <f t="shared" si="30"/>
        <v/>
      </c>
      <c r="L126" s="36" t="str">
        <f t="shared" si="31"/>
        <v/>
      </c>
    </row>
    <row r="127" spans="1:12" s="35" customFormat="1" x14ac:dyDescent="0.25">
      <c r="A127" s="30" t="str">
        <f t="shared" si="19"/>
        <v>-</v>
      </c>
      <c r="B127" s="31" t="str">
        <f>IF(D127="","",Finish!N129)</f>
        <v/>
      </c>
      <c r="C127" s="31" t="str">
        <f>IF(D127="","",Finish!M129)</f>
        <v/>
      </c>
      <c r="D127" s="32" t="str">
        <f>IF(LEFT(Finish!O129,1)="W",Finish!J129,"")</f>
        <v/>
      </c>
      <c r="E127" s="33" t="str">
        <f>IF(B127="","",IF(B127="unattached","",COUNTIF(B$2:B127,B127)))</f>
        <v/>
      </c>
      <c r="F127" s="34" t="str">
        <f>IF(E127=3,SUMIF(B$2:B127,B127,D$2:D127),"")</f>
        <v/>
      </c>
      <c r="G127" s="35" t="str">
        <f t="shared" si="26"/>
        <v/>
      </c>
      <c r="H127" s="35" t="str">
        <f t="shared" si="27"/>
        <v/>
      </c>
      <c r="I127" s="36" t="str">
        <f t="shared" si="28"/>
        <v/>
      </c>
      <c r="J127" s="35" t="str">
        <f t="shared" si="29"/>
        <v/>
      </c>
      <c r="K127" s="35" t="str">
        <f t="shared" si="30"/>
        <v/>
      </c>
      <c r="L127" s="36" t="str">
        <f t="shared" si="31"/>
        <v/>
      </c>
    </row>
    <row r="128" spans="1:12" s="35" customFormat="1" x14ac:dyDescent="0.25">
      <c r="A128" s="30" t="str">
        <f t="shared" si="19"/>
        <v>-</v>
      </c>
      <c r="B128" s="31" t="str">
        <f>IF(D128="","",Finish!N130)</f>
        <v/>
      </c>
      <c r="C128" s="31" t="str">
        <f>IF(D128="","",Finish!M130)</f>
        <v/>
      </c>
      <c r="D128" s="32" t="str">
        <f>IF(LEFT(Finish!O130,1)="W",Finish!J130,"")</f>
        <v/>
      </c>
      <c r="E128" s="33" t="str">
        <f>IF(B128="","",IF(B128="unattached","",COUNTIF(B$2:B128,B128)))</f>
        <v/>
      </c>
      <c r="F128" s="34" t="str">
        <f>IF(E128=3,SUMIF(B$2:B128,B128,D$2:D128),"")</f>
        <v/>
      </c>
      <c r="G128" s="35" t="str">
        <f t="shared" si="26"/>
        <v/>
      </c>
      <c r="H128" s="35" t="str">
        <f t="shared" si="27"/>
        <v/>
      </c>
      <c r="I128" s="36" t="str">
        <f t="shared" si="28"/>
        <v/>
      </c>
      <c r="J128" s="35" t="str">
        <f t="shared" si="29"/>
        <v/>
      </c>
      <c r="K128" s="35" t="str">
        <f t="shared" si="30"/>
        <v/>
      </c>
      <c r="L128" s="36" t="str">
        <f t="shared" si="31"/>
        <v/>
      </c>
    </row>
    <row r="129" spans="1:12" s="35" customFormat="1" x14ac:dyDescent="0.25">
      <c r="A129" s="30" t="str">
        <f t="shared" si="19"/>
        <v>-</v>
      </c>
      <c r="B129" s="31" t="str">
        <f>IF(D129="","",Finish!N131)</f>
        <v/>
      </c>
      <c r="C129" s="31" t="str">
        <f>IF(D129="","",Finish!M131)</f>
        <v/>
      </c>
      <c r="D129" s="32" t="str">
        <f>IF(LEFT(Finish!O131,1)="W",Finish!J131,"")</f>
        <v/>
      </c>
      <c r="E129" s="33" t="str">
        <f>IF(B129="","",IF(B129="unattached","",COUNTIF(B$2:B129,B129)))</f>
        <v/>
      </c>
      <c r="F129" s="34" t="str">
        <f>IF(E129=3,SUMIF(B$2:B129,B129,D$2:D129),"")</f>
        <v/>
      </c>
      <c r="G129" s="35" t="str">
        <f t="shared" si="26"/>
        <v/>
      </c>
      <c r="H129" s="35" t="str">
        <f t="shared" si="27"/>
        <v/>
      </c>
      <c r="I129" s="36" t="str">
        <f t="shared" si="28"/>
        <v/>
      </c>
      <c r="J129" s="35" t="str">
        <f t="shared" si="29"/>
        <v/>
      </c>
      <c r="K129" s="35" t="str">
        <f t="shared" si="30"/>
        <v/>
      </c>
      <c r="L129" s="36" t="str">
        <f t="shared" si="31"/>
        <v/>
      </c>
    </row>
    <row r="130" spans="1:12" s="35" customFormat="1" x14ac:dyDescent="0.25">
      <c r="A130" s="30" t="str">
        <f t="shared" si="19"/>
        <v>-</v>
      </c>
      <c r="B130" s="31" t="str">
        <f>IF(D130="","",Finish!N132)</f>
        <v/>
      </c>
      <c r="C130" s="31" t="str">
        <f>IF(D130="","",Finish!M132)</f>
        <v/>
      </c>
      <c r="D130" s="32" t="str">
        <f>IF(LEFT(Finish!O132,1)="W",Finish!J132,"")</f>
        <v/>
      </c>
      <c r="E130" s="33" t="str">
        <f>IF(B130="","",IF(B130="unattached","",COUNTIF(B$2:B130,B130)))</f>
        <v/>
      </c>
      <c r="F130" s="34" t="str">
        <f>IF(E130=3,SUMIF(B$2:B130,B130,D$2:D130),"")</f>
        <v/>
      </c>
      <c r="G130" s="35" t="str">
        <f t="shared" si="26"/>
        <v/>
      </c>
      <c r="H130" s="35" t="str">
        <f t="shared" si="27"/>
        <v/>
      </c>
      <c r="I130" s="36" t="str">
        <f t="shared" si="28"/>
        <v/>
      </c>
      <c r="J130" s="35" t="str">
        <f t="shared" si="29"/>
        <v/>
      </c>
      <c r="K130" s="35" t="str">
        <f t="shared" si="30"/>
        <v/>
      </c>
      <c r="L130" s="36" t="str">
        <f t="shared" si="31"/>
        <v/>
      </c>
    </row>
    <row r="131" spans="1:12" s="35" customFormat="1" x14ac:dyDescent="0.25">
      <c r="A131" s="30" t="str">
        <f t="shared" ref="A131:A194" si="32">IF($F131="","-",RANK($F131,$F:$F,1))</f>
        <v>-</v>
      </c>
      <c r="B131" s="31" t="str">
        <f>IF(D131="","",Finish!N133)</f>
        <v/>
      </c>
      <c r="C131" s="31" t="str">
        <f>IF(D131="","",Finish!M133)</f>
        <v/>
      </c>
      <c r="D131" s="32" t="str">
        <f>IF(LEFT(Finish!O133,1)="W",Finish!J133,"")</f>
        <v/>
      </c>
      <c r="E131" s="33" t="str">
        <f>IF(B131="","",IF(B131="unattached","",COUNTIF(B$2:B131,B131)))</f>
        <v/>
      </c>
      <c r="F131" s="34" t="str">
        <f>IF(E131=3,SUMIF(B$2:B131,B131,D$2:D131),"")</f>
        <v/>
      </c>
      <c r="G131" s="35" t="str">
        <f t="shared" si="26"/>
        <v/>
      </c>
      <c r="H131" s="35" t="str">
        <f t="shared" si="27"/>
        <v/>
      </c>
      <c r="I131" s="36" t="str">
        <f t="shared" si="28"/>
        <v/>
      </c>
      <c r="J131" s="35" t="str">
        <f t="shared" si="29"/>
        <v/>
      </c>
      <c r="K131" s="35" t="str">
        <f t="shared" si="30"/>
        <v/>
      </c>
      <c r="L131" s="36" t="str">
        <f t="shared" si="31"/>
        <v/>
      </c>
    </row>
    <row r="132" spans="1:12" s="35" customFormat="1" x14ac:dyDescent="0.25">
      <c r="A132" s="30" t="str">
        <f t="shared" si="32"/>
        <v>-</v>
      </c>
      <c r="B132" s="31" t="str">
        <f>IF(D132="","",Finish!N134)</f>
        <v/>
      </c>
      <c r="C132" s="31" t="str">
        <f>IF(D132="","",Finish!M134)</f>
        <v/>
      </c>
      <c r="D132" s="32" t="str">
        <f>IF(LEFT(Finish!O134,1)="W",Finish!J134,"")</f>
        <v/>
      </c>
      <c r="E132" s="33" t="str">
        <f>IF(B132="","",IF(B132="unattached","",COUNTIF(B$2:B132,B132)))</f>
        <v/>
      </c>
      <c r="F132" s="34" t="str">
        <f>IF(E132=3,SUMIF(B$2:B132,B132,D$2:D132),"")</f>
        <v/>
      </c>
      <c r="G132" s="35" t="str">
        <f t="shared" si="26"/>
        <v/>
      </c>
      <c r="H132" s="35" t="str">
        <f t="shared" si="27"/>
        <v/>
      </c>
      <c r="I132" s="36" t="str">
        <f t="shared" si="28"/>
        <v/>
      </c>
      <c r="J132" s="35" t="str">
        <f t="shared" si="29"/>
        <v/>
      </c>
      <c r="K132" s="35" t="str">
        <f t="shared" si="30"/>
        <v/>
      </c>
      <c r="L132" s="36" t="str">
        <f t="shared" si="31"/>
        <v/>
      </c>
    </row>
    <row r="133" spans="1:12" s="35" customFormat="1" x14ac:dyDescent="0.25">
      <c r="A133" s="30" t="str">
        <f t="shared" si="32"/>
        <v>-</v>
      </c>
      <c r="B133" s="31" t="str">
        <f>IF(D133="","",Finish!N135)</f>
        <v/>
      </c>
      <c r="C133" s="31" t="str">
        <f>IF(D133="","",Finish!M135)</f>
        <v/>
      </c>
      <c r="D133" s="32" t="str">
        <f>IF(LEFT(Finish!O135,1)="W",Finish!J135,"")</f>
        <v/>
      </c>
      <c r="E133" s="33" t="str">
        <f>IF(B133="","",IF(B133="unattached","",COUNTIF(B$2:B133,B133)))</f>
        <v/>
      </c>
      <c r="F133" s="34" t="str">
        <f>IF(E133=3,SUMIF(B$2:B133,B133,D$2:D133),"")</f>
        <v/>
      </c>
      <c r="G133" s="35" t="str">
        <f t="shared" si="26"/>
        <v/>
      </c>
      <c r="H133" s="35" t="str">
        <f t="shared" si="27"/>
        <v/>
      </c>
      <c r="I133" s="36" t="str">
        <f t="shared" si="28"/>
        <v/>
      </c>
      <c r="J133" s="35" t="str">
        <f t="shared" si="29"/>
        <v/>
      </c>
      <c r="K133" s="35" t="str">
        <f t="shared" si="30"/>
        <v/>
      </c>
      <c r="L133" s="36" t="str">
        <f t="shared" si="31"/>
        <v/>
      </c>
    </row>
    <row r="134" spans="1:12" s="35" customFormat="1" x14ac:dyDescent="0.25">
      <c r="A134" s="30" t="str">
        <f t="shared" si="32"/>
        <v>-</v>
      </c>
      <c r="B134" s="31" t="str">
        <f>IF(D134="","",Finish!N136)</f>
        <v/>
      </c>
      <c r="C134" s="31" t="str">
        <f>IF(D134="","",Finish!M136)</f>
        <v/>
      </c>
      <c r="D134" s="32" t="str">
        <f>IF(LEFT(Finish!O136,1)="W",Finish!J136,"")</f>
        <v/>
      </c>
      <c r="E134" s="33" t="str">
        <f>IF(B134="","",IF(B134="unattached","",COUNTIF(B$2:B134,B134)))</f>
        <v/>
      </c>
      <c r="F134" s="34" t="str">
        <f>IF(E134=3,SUMIF(B$2:B134,B134,D$2:D134),"")</f>
        <v/>
      </c>
      <c r="G134" s="35" t="str">
        <f t="shared" si="26"/>
        <v/>
      </c>
      <c r="H134" s="35" t="str">
        <f t="shared" si="27"/>
        <v/>
      </c>
      <c r="I134" s="36" t="str">
        <f t="shared" si="28"/>
        <v/>
      </c>
      <c r="J134" s="35" t="str">
        <f t="shared" si="29"/>
        <v/>
      </c>
      <c r="K134" s="35" t="str">
        <f t="shared" si="30"/>
        <v/>
      </c>
      <c r="L134" s="36" t="str">
        <f t="shared" si="31"/>
        <v/>
      </c>
    </row>
    <row r="135" spans="1:12" s="35" customFormat="1" x14ac:dyDescent="0.25">
      <c r="A135" s="30" t="str">
        <f t="shared" si="32"/>
        <v>-</v>
      </c>
      <c r="B135" s="31" t="str">
        <f>IF(D135="","",Finish!N137)</f>
        <v/>
      </c>
      <c r="C135" s="31" t="str">
        <f>IF(D135="","",Finish!M137)</f>
        <v/>
      </c>
      <c r="D135" s="32" t="str">
        <f>IF(LEFT(Finish!O137,1)="W",Finish!J137,"")</f>
        <v/>
      </c>
      <c r="E135" s="33" t="str">
        <f>IF(B135="","",IF(B135="unattached","",COUNTIF(B$2:B135,B135)))</f>
        <v/>
      </c>
      <c r="F135" s="34" t="str">
        <f>IF(E135=3,SUMIF(B$2:B135,B135,D$2:D135),"")</f>
        <v/>
      </c>
      <c r="G135" s="35" t="str">
        <f t="shared" si="26"/>
        <v/>
      </c>
      <c r="H135" s="35" t="str">
        <f t="shared" si="27"/>
        <v/>
      </c>
      <c r="I135" s="36" t="str">
        <f t="shared" si="28"/>
        <v/>
      </c>
      <c r="J135" s="35" t="str">
        <f t="shared" si="29"/>
        <v/>
      </c>
      <c r="K135" s="35" t="str">
        <f t="shared" si="30"/>
        <v/>
      </c>
      <c r="L135" s="36" t="str">
        <f t="shared" si="31"/>
        <v/>
      </c>
    </row>
    <row r="136" spans="1:12" s="35" customFormat="1" x14ac:dyDescent="0.25">
      <c r="A136" s="30" t="str">
        <f t="shared" si="32"/>
        <v>-</v>
      </c>
      <c r="B136" s="31" t="str">
        <f>IF(D136="","",Finish!N138)</f>
        <v/>
      </c>
      <c r="C136" s="31" t="str">
        <f>IF(D136="","",Finish!M138)</f>
        <v/>
      </c>
      <c r="D136" s="32" t="str">
        <f>IF(LEFT(Finish!O138,1)="W",Finish!J138,"")</f>
        <v/>
      </c>
      <c r="E136" s="33" t="str">
        <f>IF(B136="","",IF(B136="unattached","",COUNTIF(B$2:B136,B136)))</f>
        <v/>
      </c>
      <c r="F136" s="34" t="str">
        <f>IF(E136=3,SUMIF(B$2:B136,B136,D$2:D136),"")</f>
        <v/>
      </c>
      <c r="G136" s="35" t="str">
        <f t="shared" si="26"/>
        <v/>
      </c>
      <c r="H136" s="35" t="str">
        <f t="shared" si="27"/>
        <v/>
      </c>
      <c r="I136" s="36" t="str">
        <f t="shared" si="28"/>
        <v/>
      </c>
      <c r="J136" s="35" t="str">
        <f t="shared" si="29"/>
        <v/>
      </c>
      <c r="K136" s="35" t="str">
        <f t="shared" si="30"/>
        <v/>
      </c>
      <c r="L136" s="36" t="str">
        <f t="shared" si="31"/>
        <v/>
      </c>
    </row>
    <row r="137" spans="1:12" s="35" customFormat="1" x14ac:dyDescent="0.25">
      <c r="A137" s="30" t="str">
        <f t="shared" si="32"/>
        <v>-</v>
      </c>
      <c r="B137" s="31" t="str">
        <f>IF(D137="","",Finish!N139)</f>
        <v/>
      </c>
      <c r="C137" s="31" t="str">
        <f>IF(D137="","",Finish!M139)</f>
        <v/>
      </c>
      <c r="D137" s="32" t="str">
        <f>IF(LEFT(Finish!O139,1)="W",Finish!J139,"")</f>
        <v/>
      </c>
      <c r="E137" s="33" t="str">
        <f>IF(B137="","",IF(B137="unattached","",COUNTIF(B$2:B137,B137)))</f>
        <v/>
      </c>
      <c r="F137" s="34" t="str">
        <f>IF(E137=3,SUMIF(B$2:B137,B137,D$2:D137),"")</f>
        <v/>
      </c>
      <c r="G137" s="35" t="str">
        <f t="shared" si="26"/>
        <v/>
      </c>
      <c r="H137" s="35" t="str">
        <f t="shared" si="27"/>
        <v/>
      </c>
      <c r="I137" s="36" t="str">
        <f t="shared" si="28"/>
        <v/>
      </c>
      <c r="J137" s="35" t="str">
        <f t="shared" si="29"/>
        <v/>
      </c>
      <c r="K137" s="35" t="str">
        <f t="shared" si="30"/>
        <v/>
      </c>
      <c r="L137" s="36" t="str">
        <f t="shared" si="31"/>
        <v/>
      </c>
    </row>
    <row r="138" spans="1:12" s="35" customFormat="1" x14ac:dyDescent="0.25">
      <c r="A138" s="30" t="str">
        <f t="shared" si="32"/>
        <v>-</v>
      </c>
      <c r="B138" s="31" t="str">
        <f>IF(D138="","",Finish!N140)</f>
        <v/>
      </c>
      <c r="C138" s="31" t="str">
        <f>IF(D138="","",Finish!M140)</f>
        <v/>
      </c>
      <c r="D138" s="32" t="str">
        <f>IF(LEFT(Finish!O140,1)="W",Finish!J140,"")</f>
        <v/>
      </c>
      <c r="E138" s="33" t="str">
        <f>IF(B138="","",IF(B138="unattached","",COUNTIF(B$2:B138,B138)))</f>
        <v/>
      </c>
      <c r="F138" s="34" t="str">
        <f>IF(E138=3,SUMIF(B$2:B138,B138,D$2:D138),"")</f>
        <v/>
      </c>
      <c r="G138" s="35" t="str">
        <f t="shared" si="26"/>
        <v/>
      </c>
      <c r="H138" s="35" t="str">
        <f t="shared" si="27"/>
        <v/>
      </c>
      <c r="I138" s="36" t="str">
        <f t="shared" si="28"/>
        <v/>
      </c>
      <c r="J138" s="35" t="str">
        <f t="shared" si="29"/>
        <v/>
      </c>
      <c r="K138" s="35" t="str">
        <f t="shared" si="30"/>
        <v/>
      </c>
      <c r="L138" s="36" t="str">
        <f t="shared" si="31"/>
        <v/>
      </c>
    </row>
    <row r="139" spans="1:12" s="35" customFormat="1" x14ac:dyDescent="0.25">
      <c r="A139" s="30" t="str">
        <f t="shared" si="32"/>
        <v>-</v>
      </c>
      <c r="B139" s="31" t="str">
        <f>IF(D139="","",Finish!N141)</f>
        <v/>
      </c>
      <c r="C139" s="31" t="str">
        <f>IF(D139="","",Finish!M141)</f>
        <v/>
      </c>
      <c r="D139" s="32" t="str">
        <f>IF(LEFT(Finish!O141,1)="W",Finish!J141,"")</f>
        <v/>
      </c>
      <c r="E139" s="33" t="str">
        <f>IF(B139="","",IF(B139="unattached","",COUNTIF(B$2:B139,B139)))</f>
        <v/>
      </c>
      <c r="F139" s="34" t="str">
        <f>IF(E139=3,SUMIF(B$2:B139,B139,D$2:D139),"")</f>
        <v/>
      </c>
      <c r="G139" s="35" t="str">
        <f t="shared" si="26"/>
        <v/>
      </c>
      <c r="H139" s="35" t="str">
        <f t="shared" si="27"/>
        <v/>
      </c>
      <c r="I139" s="36" t="str">
        <f t="shared" si="28"/>
        <v/>
      </c>
      <c r="J139" s="35" t="str">
        <f t="shared" si="29"/>
        <v/>
      </c>
      <c r="K139" s="35" t="str">
        <f t="shared" si="30"/>
        <v/>
      </c>
      <c r="L139" s="36" t="str">
        <f t="shared" si="31"/>
        <v/>
      </c>
    </row>
    <row r="140" spans="1:12" s="35" customFormat="1" x14ac:dyDescent="0.25">
      <c r="A140" s="30" t="str">
        <f t="shared" si="32"/>
        <v>-</v>
      </c>
      <c r="B140" s="31" t="str">
        <f>IF(D140="","",Finish!N142)</f>
        <v/>
      </c>
      <c r="C140" s="31" t="str">
        <f>IF(D140="","",Finish!M142)</f>
        <v/>
      </c>
      <c r="D140" s="32" t="str">
        <f>IF(LEFT(Finish!O142,1)="W",Finish!J142,"")</f>
        <v/>
      </c>
      <c r="E140" s="33" t="str">
        <f>IF(B140="","",IF(B140="unattached","",COUNTIF(B$2:B140,B140)))</f>
        <v/>
      </c>
      <c r="F140" s="34" t="str">
        <f>IF(E140=3,SUMIF(B$2:B140,B140,D$2:D140),"")</f>
        <v/>
      </c>
      <c r="G140" s="35" t="str">
        <f t="shared" si="26"/>
        <v/>
      </c>
      <c r="H140" s="35" t="str">
        <f t="shared" si="27"/>
        <v/>
      </c>
      <c r="I140" s="36" t="str">
        <f t="shared" si="28"/>
        <v/>
      </c>
      <c r="J140" s="35" t="str">
        <f t="shared" si="29"/>
        <v/>
      </c>
      <c r="K140" s="35" t="str">
        <f t="shared" si="30"/>
        <v/>
      </c>
      <c r="L140" s="36" t="str">
        <f t="shared" si="31"/>
        <v/>
      </c>
    </row>
    <row r="141" spans="1:12" s="35" customFormat="1" x14ac:dyDescent="0.25">
      <c r="A141" s="30" t="str">
        <f t="shared" si="32"/>
        <v>-</v>
      </c>
      <c r="B141" s="31" t="str">
        <f>IF(D141="","",Finish!N143)</f>
        <v/>
      </c>
      <c r="C141" s="31" t="str">
        <f>IF(D141="","",Finish!M143)</f>
        <v/>
      </c>
      <c r="D141" s="32" t="str">
        <f>IF(LEFT(Finish!O143,1)="W",Finish!J143,"")</f>
        <v/>
      </c>
      <c r="E141" s="33" t="str">
        <f>IF(B141="","",IF(B141="unattached","",COUNTIF(B$2:B141,B141)))</f>
        <v/>
      </c>
      <c r="F141" s="34" t="str">
        <f>IF(E141=3,SUMIF(B$2:B141,B141,D$2:D141),"")</f>
        <v/>
      </c>
      <c r="G141" s="35" t="str">
        <f t="shared" si="26"/>
        <v/>
      </c>
      <c r="H141" s="35" t="str">
        <f t="shared" si="27"/>
        <v/>
      </c>
      <c r="I141" s="36" t="str">
        <f t="shared" si="28"/>
        <v/>
      </c>
      <c r="J141" s="35" t="str">
        <f t="shared" si="29"/>
        <v/>
      </c>
      <c r="K141" s="35" t="str">
        <f t="shared" si="30"/>
        <v/>
      </c>
      <c r="L141" s="36" t="str">
        <f t="shared" si="31"/>
        <v/>
      </c>
    </row>
    <row r="142" spans="1:12" s="35" customFormat="1" x14ac:dyDescent="0.25">
      <c r="A142" s="30" t="str">
        <f t="shared" si="32"/>
        <v>-</v>
      </c>
      <c r="B142" s="31" t="str">
        <f>IF(D142="","",Finish!N144)</f>
        <v/>
      </c>
      <c r="C142" s="31" t="str">
        <f>IF(D142="","",Finish!M144)</f>
        <v/>
      </c>
      <c r="D142" s="32" t="str">
        <f>IF(LEFT(Finish!O144,1)="W",Finish!J144,"")</f>
        <v/>
      </c>
      <c r="E142" s="33" t="str">
        <f>IF(B142="","",IF(B142="unattached","",COUNTIF(B$2:B142,B142)))</f>
        <v/>
      </c>
      <c r="F142" s="34" t="str">
        <f>IF(E142=3,SUMIF(B$2:B142,B142,D$2:D142),"")</f>
        <v/>
      </c>
      <c r="G142" s="35" t="str">
        <f t="shared" si="26"/>
        <v/>
      </c>
      <c r="H142" s="35" t="str">
        <f t="shared" si="27"/>
        <v/>
      </c>
      <c r="I142" s="36" t="str">
        <f t="shared" si="28"/>
        <v/>
      </c>
      <c r="J142" s="35" t="str">
        <f t="shared" si="29"/>
        <v/>
      </c>
      <c r="K142" s="35" t="str">
        <f t="shared" si="30"/>
        <v/>
      </c>
      <c r="L142" s="36" t="str">
        <f t="shared" si="31"/>
        <v/>
      </c>
    </row>
    <row r="143" spans="1:12" s="35" customFormat="1" x14ac:dyDescent="0.25">
      <c r="A143" s="30" t="str">
        <f t="shared" si="32"/>
        <v>-</v>
      </c>
      <c r="B143" s="31" t="str">
        <f>IF(D143="","",Finish!N145)</f>
        <v/>
      </c>
      <c r="C143" s="31" t="str">
        <f>IF(D143="","",Finish!M145)</f>
        <v/>
      </c>
      <c r="D143" s="32" t="str">
        <f>IF(LEFT(Finish!O145,1)="W",Finish!J145,"")</f>
        <v/>
      </c>
      <c r="E143" s="33" t="str">
        <f>IF(B143="","",IF(B143="unattached","",COUNTIF(B$2:B143,B143)))</f>
        <v/>
      </c>
      <c r="F143" s="34" t="str">
        <f>IF(E143=3,SUMIF(B$2:B143,B143,D$2:D143),"")</f>
        <v/>
      </c>
      <c r="G143" s="35" t="str">
        <f t="shared" si="26"/>
        <v/>
      </c>
      <c r="H143" s="35" t="str">
        <f t="shared" si="27"/>
        <v/>
      </c>
      <c r="I143" s="36" t="str">
        <f t="shared" si="28"/>
        <v/>
      </c>
      <c r="J143" s="35" t="str">
        <f t="shared" si="29"/>
        <v/>
      </c>
      <c r="K143" s="35" t="str">
        <f t="shared" si="30"/>
        <v/>
      </c>
      <c r="L143" s="36" t="str">
        <f t="shared" si="31"/>
        <v/>
      </c>
    </row>
    <row r="144" spans="1:12" s="35" customFormat="1" x14ac:dyDescent="0.25">
      <c r="A144" s="30" t="str">
        <f t="shared" si="32"/>
        <v>-</v>
      </c>
      <c r="B144" s="31" t="str">
        <f>IF(D144="","",Finish!N146)</f>
        <v/>
      </c>
      <c r="C144" s="31" t="str">
        <f>IF(D144="","",Finish!M146)</f>
        <v/>
      </c>
      <c r="D144" s="32" t="str">
        <f>IF(LEFT(Finish!O146,1)="W",Finish!J146,"")</f>
        <v/>
      </c>
      <c r="E144" s="33" t="str">
        <f>IF(B144="","",IF(B144="unattached","",COUNTIF(B$2:B144,B144)))</f>
        <v/>
      </c>
      <c r="F144" s="34" t="str">
        <f>IF(E144=3,SUMIF(B$2:B144,B144,D$2:D144),"")</f>
        <v/>
      </c>
      <c r="G144" s="35" t="str">
        <f t="shared" si="26"/>
        <v/>
      </c>
      <c r="H144" s="35" t="str">
        <f t="shared" si="27"/>
        <v/>
      </c>
      <c r="I144" s="36" t="str">
        <f t="shared" si="28"/>
        <v/>
      </c>
      <c r="J144" s="35" t="str">
        <f t="shared" si="29"/>
        <v/>
      </c>
      <c r="K144" s="35" t="str">
        <f t="shared" si="30"/>
        <v/>
      </c>
      <c r="L144" s="36" t="str">
        <f t="shared" si="31"/>
        <v/>
      </c>
    </row>
    <row r="145" spans="1:12" s="35" customFormat="1" x14ac:dyDescent="0.25">
      <c r="A145" s="30" t="str">
        <f t="shared" si="32"/>
        <v>-</v>
      </c>
      <c r="B145" s="31" t="str">
        <f>IF(D145="","",Finish!N147)</f>
        <v/>
      </c>
      <c r="C145" s="31" t="str">
        <f>IF(D145="","",Finish!M147)</f>
        <v/>
      </c>
      <c r="D145" s="32" t="str">
        <f>IF(LEFT(Finish!O147,1)="W",Finish!J147,"")</f>
        <v/>
      </c>
      <c r="E145" s="33" t="str">
        <f>IF(B145="","",IF(B145="unattached","",COUNTIF(B$2:B145,B145)))</f>
        <v/>
      </c>
      <c r="F145" s="34" t="str">
        <f>IF(E145=3,SUMIF(B$2:B145,B145,D$2:D145),"")</f>
        <v/>
      </c>
      <c r="G145" s="35" t="str">
        <f t="shared" si="26"/>
        <v/>
      </c>
      <c r="H145" s="35" t="str">
        <f t="shared" si="27"/>
        <v/>
      </c>
      <c r="I145" s="36" t="str">
        <f t="shared" si="28"/>
        <v/>
      </c>
      <c r="J145" s="35" t="str">
        <f t="shared" si="29"/>
        <v/>
      </c>
      <c r="K145" s="35" t="str">
        <f t="shared" si="30"/>
        <v/>
      </c>
      <c r="L145" s="36" t="str">
        <f t="shared" si="31"/>
        <v/>
      </c>
    </row>
    <row r="146" spans="1:12" s="35" customFormat="1" x14ac:dyDescent="0.25">
      <c r="A146" s="30" t="str">
        <f t="shared" si="32"/>
        <v>-</v>
      </c>
      <c r="B146" s="31" t="str">
        <f>IF(D146="","",Finish!N148)</f>
        <v/>
      </c>
      <c r="C146" s="31" t="str">
        <f>IF(D146="","",Finish!M148)</f>
        <v/>
      </c>
      <c r="D146" s="32" t="str">
        <f>IF(LEFT(Finish!O148,1)="W",Finish!J148,"")</f>
        <v/>
      </c>
      <c r="E146" s="33" t="str">
        <f>IF(B146="","",IF(B146="unattached","",COUNTIF(B$2:B146,B146)))</f>
        <v/>
      </c>
      <c r="F146" s="34" t="str">
        <f>IF(E146=3,SUMIF(B$2:B146,B146,D$2:D146),"")</f>
        <v/>
      </c>
      <c r="G146" s="35" t="str">
        <f t="shared" si="26"/>
        <v/>
      </c>
      <c r="H146" s="35" t="str">
        <f t="shared" si="27"/>
        <v/>
      </c>
      <c r="I146" s="36" t="str">
        <f t="shared" si="28"/>
        <v/>
      </c>
      <c r="J146" s="35" t="str">
        <f t="shared" si="29"/>
        <v/>
      </c>
      <c r="K146" s="35" t="str">
        <f t="shared" si="30"/>
        <v/>
      </c>
      <c r="L146" s="36" t="str">
        <f t="shared" si="31"/>
        <v/>
      </c>
    </row>
    <row r="147" spans="1:12" s="35" customFormat="1" x14ac:dyDescent="0.25">
      <c r="A147" s="30" t="str">
        <f t="shared" si="32"/>
        <v>-</v>
      </c>
      <c r="B147" s="31" t="str">
        <f>IF(D147="","",Finish!N149)</f>
        <v/>
      </c>
      <c r="C147" s="31" t="str">
        <f>IF(D147="","",Finish!M149)</f>
        <v/>
      </c>
      <c r="D147" s="32" t="str">
        <f>IF(LEFT(Finish!O149,1)="W",Finish!J149,"")</f>
        <v/>
      </c>
      <c r="E147" s="33" t="str">
        <f>IF(B147="","",IF(B147="unattached","",COUNTIF(B$2:B147,B147)))</f>
        <v/>
      </c>
      <c r="F147" s="34" t="str">
        <f>IF(E147=3,SUMIF(B$2:B147,B147,D$2:D147),"")</f>
        <v/>
      </c>
      <c r="G147" s="35" t="str">
        <f t="shared" si="26"/>
        <v/>
      </c>
      <c r="H147" s="35" t="str">
        <f t="shared" si="27"/>
        <v/>
      </c>
      <c r="I147" s="36" t="str">
        <f t="shared" si="28"/>
        <v/>
      </c>
      <c r="J147" s="35" t="str">
        <f t="shared" si="29"/>
        <v/>
      </c>
      <c r="K147" s="35" t="str">
        <f t="shared" si="30"/>
        <v/>
      </c>
      <c r="L147" s="36" t="str">
        <f t="shared" si="31"/>
        <v/>
      </c>
    </row>
    <row r="148" spans="1:12" s="35" customFormat="1" x14ac:dyDescent="0.25">
      <c r="A148" s="30" t="str">
        <f t="shared" si="32"/>
        <v>-</v>
      </c>
      <c r="B148" s="31" t="str">
        <f>IF(D148="","",Finish!N150)</f>
        <v/>
      </c>
      <c r="C148" s="31" t="str">
        <f>IF(D148="","",Finish!M150)</f>
        <v/>
      </c>
      <c r="D148" s="32" t="str">
        <f>IF(LEFT(Finish!O150,1)="W",Finish!J150,"")</f>
        <v/>
      </c>
      <c r="E148" s="33" t="str">
        <f>IF(B148="","",IF(B148="unattached","",COUNTIF(B$2:B148,B148)))</f>
        <v/>
      </c>
      <c r="F148" s="34" t="str">
        <f>IF(E148=3,SUMIF(B$2:B148,B148,D$2:D148),"")</f>
        <v/>
      </c>
      <c r="G148" s="35" t="str">
        <f t="shared" si="26"/>
        <v/>
      </c>
      <c r="H148" s="35" t="str">
        <f t="shared" si="27"/>
        <v/>
      </c>
      <c r="I148" s="36" t="str">
        <f t="shared" si="28"/>
        <v/>
      </c>
      <c r="J148" s="35" t="str">
        <f t="shared" si="29"/>
        <v/>
      </c>
      <c r="K148" s="35" t="str">
        <f t="shared" si="30"/>
        <v/>
      </c>
      <c r="L148" s="36" t="str">
        <f t="shared" si="31"/>
        <v/>
      </c>
    </row>
    <row r="149" spans="1:12" s="35" customFormat="1" x14ac:dyDescent="0.25">
      <c r="A149" s="30" t="str">
        <f t="shared" si="32"/>
        <v>-</v>
      </c>
      <c r="B149" s="31" t="str">
        <f>IF(D149="","",Finish!N151)</f>
        <v/>
      </c>
      <c r="C149" s="31" t="str">
        <f>IF(D149="","",Finish!M151)</f>
        <v/>
      </c>
      <c r="D149" s="32" t="str">
        <f>IF(LEFT(Finish!O151,1)="W",Finish!J151,"")</f>
        <v/>
      </c>
      <c r="E149" s="33" t="str">
        <f>IF(B149="","",IF(B149="unattached","",COUNTIF(B$2:B149,B149)))</f>
        <v/>
      </c>
      <c r="F149" s="34" t="str">
        <f>IF(E149=3,SUMIF(B$2:B149,B149,D$2:D149),"")</f>
        <v/>
      </c>
      <c r="G149" s="35" t="str">
        <f t="shared" si="26"/>
        <v/>
      </c>
      <c r="H149" s="35" t="str">
        <f t="shared" si="27"/>
        <v/>
      </c>
      <c r="I149" s="36" t="str">
        <f t="shared" si="28"/>
        <v/>
      </c>
      <c r="J149" s="35" t="str">
        <f t="shared" si="29"/>
        <v/>
      </c>
      <c r="K149" s="35" t="str">
        <f t="shared" si="30"/>
        <v/>
      </c>
      <c r="L149" s="36" t="str">
        <f t="shared" si="31"/>
        <v/>
      </c>
    </row>
    <row r="150" spans="1:12" s="35" customFormat="1" x14ac:dyDescent="0.25">
      <c r="A150" s="30" t="str">
        <f t="shared" si="32"/>
        <v>-</v>
      </c>
      <c r="B150" s="31" t="str">
        <f>IF(D150="","",Finish!N152)</f>
        <v/>
      </c>
      <c r="C150" s="31" t="str">
        <f>IF(D150="","",Finish!M152)</f>
        <v/>
      </c>
      <c r="D150" s="32" t="str">
        <f>IF(LEFT(Finish!O152,1)="W",Finish!J152,"")</f>
        <v/>
      </c>
      <c r="E150" s="33" t="str">
        <f>IF(B150="","",IF(B150="unattached","",COUNTIF(B$2:B150,B150)))</f>
        <v/>
      </c>
      <c r="F150" s="34" t="str">
        <f>IF(E150=3,SUMIF(B$2:B150,B150,D$2:D150),"")</f>
        <v/>
      </c>
      <c r="G150" s="35" t="str">
        <f t="shared" si="26"/>
        <v/>
      </c>
      <c r="H150" s="35" t="str">
        <f t="shared" si="27"/>
        <v/>
      </c>
      <c r="I150" s="36" t="str">
        <f t="shared" si="28"/>
        <v/>
      </c>
      <c r="J150" s="35" t="str">
        <f t="shared" si="29"/>
        <v/>
      </c>
      <c r="K150" s="35" t="str">
        <f t="shared" si="30"/>
        <v/>
      </c>
      <c r="L150" s="36" t="str">
        <f t="shared" si="31"/>
        <v/>
      </c>
    </row>
    <row r="151" spans="1:12" s="35" customFormat="1" x14ac:dyDescent="0.25">
      <c r="A151" s="30" t="str">
        <f t="shared" si="32"/>
        <v>-</v>
      </c>
      <c r="B151" s="31" t="str">
        <f>IF(D151="","",Finish!N153)</f>
        <v/>
      </c>
      <c r="C151" s="31" t="str">
        <f>IF(D151="","",Finish!M153)</f>
        <v/>
      </c>
      <c r="D151" s="32" t="str">
        <f>IF(LEFT(Finish!O153,1)="W",Finish!J153,"")</f>
        <v/>
      </c>
      <c r="E151" s="33" t="str">
        <f>IF(B151="","",IF(B151="unattached","",COUNTIF(B$2:B151,B151)))</f>
        <v/>
      </c>
      <c r="F151" s="34" t="str">
        <f>IF(E151=3,SUMIF(B$2:B151,B151,D$2:D151),"")</f>
        <v/>
      </c>
      <c r="G151" s="35" t="str">
        <f t="shared" si="26"/>
        <v/>
      </c>
      <c r="H151" s="35" t="str">
        <f t="shared" si="27"/>
        <v/>
      </c>
      <c r="I151" s="36" t="str">
        <f t="shared" si="28"/>
        <v/>
      </c>
      <c r="J151" s="35" t="str">
        <f t="shared" si="29"/>
        <v/>
      </c>
      <c r="K151" s="35" t="str">
        <f t="shared" si="30"/>
        <v/>
      </c>
      <c r="L151" s="36" t="str">
        <f t="shared" si="31"/>
        <v/>
      </c>
    </row>
    <row r="152" spans="1:12" s="35" customFormat="1" x14ac:dyDescent="0.25">
      <c r="A152" s="30" t="str">
        <f t="shared" si="32"/>
        <v>-</v>
      </c>
      <c r="B152" s="31" t="str">
        <f>IF(D152="","",Finish!N154)</f>
        <v/>
      </c>
      <c r="C152" s="31" t="str">
        <f>IF(D152="","",Finish!M154)</f>
        <v/>
      </c>
      <c r="D152" s="32" t="str">
        <f>IF(LEFT(Finish!O154,1)="W",Finish!J154,"")</f>
        <v/>
      </c>
      <c r="E152" s="33" t="str">
        <f>IF(B152="","",IF(B152="unattached","",COUNTIF(B$2:B152,B152)))</f>
        <v/>
      </c>
      <c r="F152" s="34" t="str">
        <f>IF(E152=3,SUMIF(B$2:B152,B152,D$2:D152),"")</f>
        <v/>
      </c>
      <c r="G152" s="35" t="str">
        <f t="shared" ref="G152:G201" si="33">IF($E152=2,B152,"")</f>
        <v/>
      </c>
      <c r="H152" s="35" t="str">
        <f t="shared" ref="H152:H201" si="34">IF($E152=2,C152,"")</f>
        <v/>
      </c>
      <c r="I152" s="36" t="str">
        <f t="shared" ref="I152:I201" si="35">IF($E152=2,D152,"")</f>
        <v/>
      </c>
      <c r="J152" s="35" t="str">
        <f t="shared" ref="J152:J201" si="36">IF($E152=3,B152,"")</f>
        <v/>
      </c>
      <c r="K152" s="35" t="str">
        <f t="shared" ref="K152:K201" si="37">IF($E152=3,C152,"")</f>
        <v/>
      </c>
      <c r="L152" s="36" t="str">
        <f t="shared" ref="L152:L201" si="38">IF($E152=3,D152,"")</f>
        <v/>
      </c>
    </row>
    <row r="153" spans="1:12" s="35" customFormat="1" x14ac:dyDescent="0.25">
      <c r="A153" s="30" t="str">
        <f t="shared" si="32"/>
        <v>-</v>
      </c>
      <c r="B153" s="31" t="str">
        <f>IF(D153="","",Finish!N155)</f>
        <v/>
      </c>
      <c r="C153" s="31" t="str">
        <f>IF(D153="","",Finish!M155)</f>
        <v/>
      </c>
      <c r="D153" s="32" t="str">
        <f>IF(LEFT(Finish!O155,1)="W",Finish!J155,"")</f>
        <v/>
      </c>
      <c r="E153" s="33" t="str">
        <f>IF(B153="","",IF(B153="unattached","",COUNTIF(B$2:B153,B153)))</f>
        <v/>
      </c>
      <c r="F153" s="34" t="str">
        <f>IF(E153=3,SUMIF(B$2:B153,B153,D$2:D153),"")</f>
        <v/>
      </c>
      <c r="G153" s="35" t="str">
        <f t="shared" si="33"/>
        <v/>
      </c>
      <c r="H153" s="35" t="str">
        <f t="shared" si="34"/>
        <v/>
      </c>
      <c r="I153" s="36" t="str">
        <f t="shared" si="35"/>
        <v/>
      </c>
      <c r="J153" s="35" t="str">
        <f t="shared" si="36"/>
        <v/>
      </c>
      <c r="K153" s="35" t="str">
        <f t="shared" si="37"/>
        <v/>
      </c>
      <c r="L153" s="36" t="str">
        <f t="shared" si="38"/>
        <v/>
      </c>
    </row>
    <row r="154" spans="1:12" s="35" customFormat="1" x14ac:dyDescent="0.25">
      <c r="A154" s="30" t="str">
        <f t="shared" si="32"/>
        <v>-</v>
      </c>
      <c r="B154" s="31" t="str">
        <f>IF(D154="","",Finish!N156)</f>
        <v/>
      </c>
      <c r="C154" s="31" t="str">
        <f>IF(D154="","",Finish!M156)</f>
        <v/>
      </c>
      <c r="D154" s="32" t="str">
        <f>IF(LEFT(Finish!O156,1)="W",Finish!J156,"")</f>
        <v/>
      </c>
      <c r="E154" s="33" t="str">
        <f>IF(B154="","",IF(B154="unattached","",COUNTIF(B$2:B154,B154)))</f>
        <v/>
      </c>
      <c r="F154" s="34" t="str">
        <f>IF(E154=3,SUMIF(B$2:B154,B154,D$2:D154),"")</f>
        <v/>
      </c>
      <c r="G154" s="35" t="str">
        <f t="shared" si="33"/>
        <v/>
      </c>
      <c r="H154" s="35" t="str">
        <f t="shared" si="34"/>
        <v/>
      </c>
      <c r="I154" s="36" t="str">
        <f t="shared" si="35"/>
        <v/>
      </c>
      <c r="J154" s="35" t="str">
        <f t="shared" si="36"/>
        <v/>
      </c>
      <c r="K154" s="35" t="str">
        <f t="shared" si="37"/>
        <v/>
      </c>
      <c r="L154" s="36" t="str">
        <f t="shared" si="38"/>
        <v/>
      </c>
    </row>
    <row r="155" spans="1:12" s="35" customFormat="1" x14ac:dyDescent="0.25">
      <c r="A155" s="30" t="str">
        <f t="shared" si="32"/>
        <v>-</v>
      </c>
      <c r="B155" s="31" t="str">
        <f>IF(D155="","",Finish!N157)</f>
        <v/>
      </c>
      <c r="C155" s="31" t="str">
        <f>IF(D155="","",Finish!M157)</f>
        <v/>
      </c>
      <c r="D155" s="32" t="str">
        <f>IF(LEFT(Finish!O157,1)="W",Finish!J157,"")</f>
        <v/>
      </c>
      <c r="E155" s="33" t="str">
        <f>IF(B155="","",IF(B155="unattached","",COUNTIF(B$2:B155,B155)))</f>
        <v/>
      </c>
      <c r="F155" s="34" t="str">
        <f>IF(E155=3,SUMIF(B$2:B155,B155,D$2:D155),"")</f>
        <v/>
      </c>
      <c r="G155" s="35" t="str">
        <f t="shared" si="33"/>
        <v/>
      </c>
      <c r="H155" s="35" t="str">
        <f t="shared" si="34"/>
        <v/>
      </c>
      <c r="I155" s="36" t="str">
        <f t="shared" si="35"/>
        <v/>
      </c>
      <c r="J155" s="35" t="str">
        <f t="shared" si="36"/>
        <v/>
      </c>
      <c r="K155" s="35" t="str">
        <f t="shared" si="37"/>
        <v/>
      </c>
      <c r="L155" s="36" t="str">
        <f t="shared" si="38"/>
        <v/>
      </c>
    </row>
    <row r="156" spans="1:12" s="35" customFormat="1" x14ac:dyDescent="0.25">
      <c r="A156" s="30" t="str">
        <f t="shared" si="32"/>
        <v>-</v>
      </c>
      <c r="B156" s="31" t="str">
        <f>IF(D156="","",Finish!N158)</f>
        <v/>
      </c>
      <c r="C156" s="31" t="str">
        <f>IF(D156="","",Finish!M158)</f>
        <v/>
      </c>
      <c r="D156" s="32" t="str">
        <f>IF(LEFT(Finish!O158,1)="W",Finish!J158,"")</f>
        <v/>
      </c>
      <c r="E156" s="33" t="str">
        <f>IF(B156="","",IF(B156="unattached","",COUNTIF(B$2:B156,B156)))</f>
        <v/>
      </c>
      <c r="F156" s="34" t="str">
        <f>IF(E156=3,SUMIF(B$2:B156,B156,D$2:D156),"")</f>
        <v/>
      </c>
      <c r="G156" s="35" t="str">
        <f t="shared" si="33"/>
        <v/>
      </c>
      <c r="H156" s="35" t="str">
        <f t="shared" si="34"/>
        <v/>
      </c>
      <c r="I156" s="36" t="str">
        <f t="shared" si="35"/>
        <v/>
      </c>
      <c r="J156" s="35" t="str">
        <f t="shared" si="36"/>
        <v/>
      </c>
      <c r="K156" s="35" t="str">
        <f t="shared" si="37"/>
        <v/>
      </c>
      <c r="L156" s="36" t="str">
        <f t="shared" si="38"/>
        <v/>
      </c>
    </row>
    <row r="157" spans="1:12" s="35" customFormat="1" x14ac:dyDescent="0.25">
      <c r="A157" s="30" t="str">
        <f t="shared" si="32"/>
        <v>-</v>
      </c>
      <c r="B157" s="31" t="str">
        <f>IF(D157="","",Finish!N159)</f>
        <v/>
      </c>
      <c r="C157" s="31" t="str">
        <f>IF(D157="","",Finish!M159)</f>
        <v/>
      </c>
      <c r="D157" s="32" t="str">
        <f>IF(LEFT(Finish!O159,1)="W",Finish!J159,"")</f>
        <v/>
      </c>
      <c r="E157" s="33" t="str">
        <f>IF(B157="","",IF(B157="unattached","",COUNTIF(B$2:B157,B157)))</f>
        <v/>
      </c>
      <c r="F157" s="34" t="str">
        <f>IF(E157=3,SUMIF(B$2:B157,B157,D$2:D157),"")</f>
        <v/>
      </c>
      <c r="G157" s="35" t="str">
        <f t="shared" si="33"/>
        <v/>
      </c>
      <c r="H157" s="35" t="str">
        <f t="shared" si="34"/>
        <v/>
      </c>
      <c r="I157" s="36" t="str">
        <f t="shared" si="35"/>
        <v/>
      </c>
      <c r="J157" s="35" t="str">
        <f t="shared" si="36"/>
        <v/>
      </c>
      <c r="K157" s="35" t="str">
        <f t="shared" si="37"/>
        <v/>
      </c>
      <c r="L157" s="36" t="str">
        <f t="shared" si="38"/>
        <v/>
      </c>
    </row>
    <row r="158" spans="1:12" s="35" customFormat="1" x14ac:dyDescent="0.25">
      <c r="A158" s="30" t="str">
        <f t="shared" si="32"/>
        <v>-</v>
      </c>
      <c r="B158" s="31" t="str">
        <f>IF(D158="","",Finish!N160)</f>
        <v/>
      </c>
      <c r="C158" s="31" t="str">
        <f>IF(D158="","",Finish!M160)</f>
        <v/>
      </c>
      <c r="D158" s="32" t="str">
        <f>IF(LEFT(Finish!O160,1)="W",Finish!J160,"")</f>
        <v/>
      </c>
      <c r="E158" s="33" t="str">
        <f>IF(B158="","",IF(B158="unattached","",COUNTIF(B$2:B158,B158)))</f>
        <v/>
      </c>
      <c r="F158" s="34" t="str">
        <f>IF(E158=3,SUMIF(B$2:B158,B158,D$2:D158),"")</f>
        <v/>
      </c>
      <c r="G158" s="35" t="str">
        <f t="shared" si="33"/>
        <v/>
      </c>
      <c r="H158" s="35" t="str">
        <f t="shared" si="34"/>
        <v/>
      </c>
      <c r="I158" s="36" t="str">
        <f t="shared" si="35"/>
        <v/>
      </c>
      <c r="J158" s="35" t="str">
        <f t="shared" si="36"/>
        <v/>
      </c>
      <c r="K158" s="35" t="str">
        <f t="shared" si="37"/>
        <v/>
      </c>
      <c r="L158" s="36" t="str">
        <f t="shared" si="38"/>
        <v/>
      </c>
    </row>
    <row r="159" spans="1:12" s="35" customFormat="1" x14ac:dyDescent="0.25">
      <c r="A159" s="30" t="str">
        <f t="shared" si="32"/>
        <v>-</v>
      </c>
      <c r="B159" s="31" t="str">
        <f>IF(D159="","",Finish!N161)</f>
        <v/>
      </c>
      <c r="C159" s="31" t="str">
        <f>IF(D159="","",Finish!M161)</f>
        <v/>
      </c>
      <c r="D159" s="32" t="str">
        <f>IF(LEFT(Finish!O161,1)="W",Finish!J161,"")</f>
        <v/>
      </c>
      <c r="E159" s="33" t="str">
        <f>IF(B159="","",IF(B159="unattached","",COUNTIF(B$2:B159,B159)))</f>
        <v/>
      </c>
      <c r="F159" s="34" t="str">
        <f>IF(E159=3,SUMIF(B$2:B159,B159,D$2:D159),"")</f>
        <v/>
      </c>
      <c r="G159" s="35" t="str">
        <f t="shared" si="33"/>
        <v/>
      </c>
      <c r="H159" s="35" t="str">
        <f t="shared" si="34"/>
        <v/>
      </c>
      <c r="I159" s="36" t="str">
        <f t="shared" si="35"/>
        <v/>
      </c>
      <c r="J159" s="35" t="str">
        <f t="shared" si="36"/>
        <v/>
      </c>
      <c r="K159" s="35" t="str">
        <f t="shared" si="37"/>
        <v/>
      </c>
      <c r="L159" s="36" t="str">
        <f t="shared" si="38"/>
        <v/>
      </c>
    </row>
    <row r="160" spans="1:12" s="35" customFormat="1" x14ac:dyDescent="0.25">
      <c r="A160" s="30" t="str">
        <f t="shared" si="32"/>
        <v>-</v>
      </c>
      <c r="B160" s="31" t="str">
        <f>IF(D160="","",Finish!N162)</f>
        <v/>
      </c>
      <c r="C160" s="31" t="str">
        <f>IF(D160="","",Finish!M162)</f>
        <v/>
      </c>
      <c r="D160" s="32" t="str">
        <f>IF(LEFT(Finish!O162,1)="W",Finish!J162,"")</f>
        <v/>
      </c>
      <c r="E160" s="33" t="str">
        <f>IF(B160="","",IF(B160="unattached","",COUNTIF(B$2:B160,B160)))</f>
        <v/>
      </c>
      <c r="F160" s="34" t="str">
        <f>IF(E160=3,SUMIF(B$2:B160,B160,D$2:D160),"")</f>
        <v/>
      </c>
      <c r="G160" s="35" t="str">
        <f t="shared" si="33"/>
        <v/>
      </c>
      <c r="H160" s="35" t="str">
        <f t="shared" si="34"/>
        <v/>
      </c>
      <c r="I160" s="36" t="str">
        <f t="shared" si="35"/>
        <v/>
      </c>
      <c r="J160" s="35" t="str">
        <f t="shared" si="36"/>
        <v/>
      </c>
      <c r="K160" s="35" t="str">
        <f t="shared" si="37"/>
        <v/>
      </c>
      <c r="L160" s="36" t="str">
        <f t="shared" si="38"/>
        <v/>
      </c>
    </row>
    <row r="161" spans="1:12" s="35" customFormat="1" x14ac:dyDescent="0.25">
      <c r="A161" s="30" t="str">
        <f t="shared" si="32"/>
        <v>-</v>
      </c>
      <c r="B161" s="31" t="str">
        <f>IF(D161="","",Finish!N163)</f>
        <v/>
      </c>
      <c r="C161" s="31" t="str">
        <f>IF(D161="","",Finish!M163)</f>
        <v/>
      </c>
      <c r="D161" s="32" t="str">
        <f>IF(LEFT(Finish!O163,1)="W",Finish!J163,"")</f>
        <v/>
      </c>
      <c r="E161" s="33" t="str">
        <f>IF(B161="","",IF(B161="unattached","",COUNTIF(B$2:B161,B161)))</f>
        <v/>
      </c>
      <c r="F161" s="34" t="str">
        <f>IF(E161=3,SUMIF(B$2:B161,B161,D$2:D161),"")</f>
        <v/>
      </c>
      <c r="G161" s="35" t="str">
        <f t="shared" si="33"/>
        <v/>
      </c>
      <c r="H161" s="35" t="str">
        <f t="shared" si="34"/>
        <v/>
      </c>
      <c r="I161" s="36" t="str">
        <f t="shared" si="35"/>
        <v/>
      </c>
      <c r="J161" s="35" t="str">
        <f t="shared" si="36"/>
        <v/>
      </c>
      <c r="K161" s="35" t="str">
        <f t="shared" si="37"/>
        <v/>
      </c>
      <c r="L161" s="36" t="str">
        <f t="shared" si="38"/>
        <v/>
      </c>
    </row>
    <row r="162" spans="1:12" s="35" customFormat="1" x14ac:dyDescent="0.25">
      <c r="A162" s="30" t="str">
        <f t="shared" si="32"/>
        <v>-</v>
      </c>
      <c r="B162" s="31" t="str">
        <f>IF(D162="","",Finish!N164)</f>
        <v/>
      </c>
      <c r="C162" s="31" t="str">
        <f>IF(D162="","",Finish!M164)</f>
        <v/>
      </c>
      <c r="D162" s="32" t="str">
        <f>IF(LEFT(Finish!O164,1)="W",Finish!J164,"")</f>
        <v/>
      </c>
      <c r="E162" s="33" t="str">
        <f>IF(B162="","",IF(B162="unattached","",COUNTIF(B$2:B162,B162)))</f>
        <v/>
      </c>
      <c r="F162" s="34" t="str">
        <f>IF(E162=3,SUMIF(B$2:B162,B162,D$2:D162),"")</f>
        <v/>
      </c>
      <c r="G162" s="35" t="str">
        <f t="shared" si="33"/>
        <v/>
      </c>
      <c r="H162" s="35" t="str">
        <f t="shared" si="34"/>
        <v/>
      </c>
      <c r="I162" s="36" t="str">
        <f t="shared" si="35"/>
        <v/>
      </c>
      <c r="J162" s="35" t="str">
        <f t="shared" si="36"/>
        <v/>
      </c>
      <c r="K162" s="35" t="str">
        <f t="shared" si="37"/>
        <v/>
      </c>
      <c r="L162" s="36" t="str">
        <f t="shared" si="38"/>
        <v/>
      </c>
    </row>
    <row r="163" spans="1:12" s="35" customFormat="1" x14ac:dyDescent="0.25">
      <c r="A163" s="30" t="str">
        <f t="shared" si="32"/>
        <v>-</v>
      </c>
      <c r="B163" s="31" t="str">
        <f>IF(D163="","",Finish!N165)</f>
        <v/>
      </c>
      <c r="C163" s="31" t="str">
        <f>IF(D163="","",Finish!M165)</f>
        <v/>
      </c>
      <c r="D163" s="32" t="str">
        <f>IF(LEFT(Finish!O165,1)="W",Finish!J165,"")</f>
        <v/>
      </c>
      <c r="E163" s="33" t="str">
        <f>IF(B163="","",IF(B163="unattached","",COUNTIF(B$2:B163,B163)))</f>
        <v/>
      </c>
      <c r="F163" s="34" t="str">
        <f>IF(E163=3,SUMIF(B$2:B163,B163,D$2:D163),"")</f>
        <v/>
      </c>
      <c r="G163" s="35" t="str">
        <f t="shared" si="33"/>
        <v/>
      </c>
      <c r="H163" s="35" t="str">
        <f t="shared" si="34"/>
        <v/>
      </c>
      <c r="I163" s="36" t="str">
        <f t="shared" si="35"/>
        <v/>
      </c>
      <c r="J163" s="35" t="str">
        <f t="shared" si="36"/>
        <v/>
      </c>
      <c r="K163" s="35" t="str">
        <f t="shared" si="37"/>
        <v/>
      </c>
      <c r="L163" s="36" t="str">
        <f t="shared" si="38"/>
        <v/>
      </c>
    </row>
    <row r="164" spans="1:12" s="35" customFormat="1" x14ac:dyDescent="0.25">
      <c r="A164" s="30" t="str">
        <f t="shared" si="32"/>
        <v>-</v>
      </c>
      <c r="B164" s="31" t="str">
        <f>IF(D164="","",Finish!N166)</f>
        <v/>
      </c>
      <c r="C164" s="31" t="str">
        <f>IF(D164="","",Finish!M166)</f>
        <v/>
      </c>
      <c r="D164" s="32" t="str">
        <f>IF(LEFT(Finish!O166,1)="W",Finish!J166,"")</f>
        <v/>
      </c>
      <c r="E164" s="33" t="str">
        <f>IF(B164="","",IF(B164="unattached","",COUNTIF(B$2:B164,B164)))</f>
        <v/>
      </c>
      <c r="F164" s="34" t="str">
        <f>IF(E164=3,SUMIF(B$2:B164,B164,D$2:D164),"")</f>
        <v/>
      </c>
      <c r="G164" s="35" t="str">
        <f t="shared" si="33"/>
        <v/>
      </c>
      <c r="H164" s="35" t="str">
        <f t="shared" si="34"/>
        <v/>
      </c>
      <c r="I164" s="36" t="str">
        <f t="shared" si="35"/>
        <v/>
      </c>
      <c r="J164" s="35" t="str">
        <f t="shared" si="36"/>
        <v/>
      </c>
      <c r="K164" s="35" t="str">
        <f t="shared" si="37"/>
        <v/>
      </c>
      <c r="L164" s="36" t="str">
        <f t="shared" si="38"/>
        <v/>
      </c>
    </row>
    <row r="165" spans="1:12" s="35" customFormat="1" x14ac:dyDescent="0.25">
      <c r="A165" s="30" t="str">
        <f t="shared" si="32"/>
        <v>-</v>
      </c>
      <c r="B165" s="31" t="str">
        <f>IF(D165="","",Finish!N167)</f>
        <v/>
      </c>
      <c r="C165" s="31" t="str">
        <f>IF(D165="","",Finish!M167)</f>
        <v/>
      </c>
      <c r="D165" s="32" t="str">
        <f>IF(LEFT(Finish!O167,1)="W",Finish!J167,"")</f>
        <v/>
      </c>
      <c r="E165" s="33" t="str">
        <f>IF(B165="","",IF(B165="unattached","",COUNTIF(B$2:B165,B165)))</f>
        <v/>
      </c>
      <c r="F165" s="34" t="str">
        <f>IF(E165=3,SUMIF(B$2:B165,B165,D$2:D165),"")</f>
        <v/>
      </c>
      <c r="G165" s="35" t="str">
        <f t="shared" si="33"/>
        <v/>
      </c>
      <c r="H165" s="35" t="str">
        <f t="shared" si="34"/>
        <v/>
      </c>
      <c r="I165" s="36" t="str">
        <f t="shared" si="35"/>
        <v/>
      </c>
      <c r="J165" s="35" t="str">
        <f t="shared" si="36"/>
        <v/>
      </c>
      <c r="K165" s="35" t="str">
        <f t="shared" si="37"/>
        <v/>
      </c>
      <c r="L165" s="36" t="str">
        <f t="shared" si="38"/>
        <v/>
      </c>
    </row>
    <row r="166" spans="1:12" s="35" customFormat="1" x14ac:dyDescent="0.25">
      <c r="A166" s="30" t="str">
        <f t="shared" si="32"/>
        <v>-</v>
      </c>
      <c r="B166" s="31" t="str">
        <f>IF(D166="","",Finish!N168)</f>
        <v/>
      </c>
      <c r="C166" s="31" t="str">
        <f>IF(D166="","",Finish!M168)</f>
        <v/>
      </c>
      <c r="D166" s="32" t="str">
        <f>IF(LEFT(Finish!O168,1)="W",Finish!J168,"")</f>
        <v/>
      </c>
      <c r="E166" s="33" t="str">
        <f>IF(B166="","",IF(B166="unattached","",COUNTIF(B$2:B166,B166)))</f>
        <v/>
      </c>
      <c r="F166" s="34" t="str">
        <f>IF(E166=3,SUMIF(B$2:B166,B166,D$2:D166),"")</f>
        <v/>
      </c>
      <c r="G166" s="35" t="str">
        <f t="shared" si="33"/>
        <v/>
      </c>
      <c r="H166" s="35" t="str">
        <f t="shared" si="34"/>
        <v/>
      </c>
      <c r="I166" s="36" t="str">
        <f t="shared" si="35"/>
        <v/>
      </c>
      <c r="J166" s="35" t="str">
        <f t="shared" si="36"/>
        <v/>
      </c>
      <c r="K166" s="35" t="str">
        <f t="shared" si="37"/>
        <v/>
      </c>
      <c r="L166" s="36" t="str">
        <f t="shared" si="38"/>
        <v/>
      </c>
    </row>
    <row r="167" spans="1:12" s="35" customFormat="1" x14ac:dyDescent="0.25">
      <c r="A167" s="30" t="str">
        <f t="shared" si="32"/>
        <v>-</v>
      </c>
      <c r="B167" s="31" t="str">
        <f>IF(D167="","",Finish!N169)</f>
        <v/>
      </c>
      <c r="C167" s="31" t="str">
        <f>IF(D167="","",Finish!M169)</f>
        <v/>
      </c>
      <c r="D167" s="32" t="str">
        <f>IF(LEFT(Finish!O169,1)="W",Finish!J169,"")</f>
        <v/>
      </c>
      <c r="E167" s="33" t="str">
        <f>IF(B167="","",IF(B167="unattached","",COUNTIF(B$2:B167,B167)))</f>
        <v/>
      </c>
      <c r="F167" s="34" t="str">
        <f>IF(E167=3,SUMIF(B$2:B167,B167,D$2:D167),"")</f>
        <v/>
      </c>
      <c r="G167" s="35" t="str">
        <f t="shared" si="33"/>
        <v/>
      </c>
      <c r="H167" s="35" t="str">
        <f t="shared" si="34"/>
        <v/>
      </c>
      <c r="I167" s="36" t="str">
        <f t="shared" si="35"/>
        <v/>
      </c>
      <c r="J167" s="35" t="str">
        <f t="shared" si="36"/>
        <v/>
      </c>
      <c r="K167" s="35" t="str">
        <f t="shared" si="37"/>
        <v/>
      </c>
      <c r="L167" s="36" t="str">
        <f t="shared" si="38"/>
        <v/>
      </c>
    </row>
    <row r="168" spans="1:12" s="35" customFormat="1" x14ac:dyDescent="0.25">
      <c r="A168" s="30" t="str">
        <f t="shared" si="32"/>
        <v>-</v>
      </c>
      <c r="B168" s="31" t="str">
        <f>IF(D168="","",Finish!N170)</f>
        <v/>
      </c>
      <c r="C168" s="31" t="str">
        <f>IF(D168="","",Finish!M170)</f>
        <v/>
      </c>
      <c r="D168" s="32" t="str">
        <f>IF(LEFT(Finish!O170,1)="W",Finish!J170,"")</f>
        <v/>
      </c>
      <c r="E168" s="33" t="str">
        <f>IF(B168="","",IF(B168="unattached","",COUNTIF(B$2:B168,B168)))</f>
        <v/>
      </c>
      <c r="F168" s="34" t="str">
        <f>IF(E168=3,SUMIF(B$2:B168,B168,D$2:D168),"")</f>
        <v/>
      </c>
      <c r="G168" s="35" t="str">
        <f t="shared" si="33"/>
        <v/>
      </c>
      <c r="H168" s="35" t="str">
        <f t="shared" si="34"/>
        <v/>
      </c>
      <c r="I168" s="36" t="str">
        <f t="shared" si="35"/>
        <v/>
      </c>
      <c r="J168" s="35" t="str">
        <f t="shared" si="36"/>
        <v/>
      </c>
      <c r="K168" s="35" t="str">
        <f t="shared" si="37"/>
        <v/>
      </c>
      <c r="L168" s="36" t="str">
        <f t="shared" si="38"/>
        <v/>
      </c>
    </row>
    <row r="169" spans="1:12" s="35" customFormat="1" x14ac:dyDescent="0.25">
      <c r="A169" s="30" t="str">
        <f t="shared" si="32"/>
        <v>-</v>
      </c>
      <c r="B169" s="31" t="str">
        <f>IF(D169="","",Finish!N171)</f>
        <v/>
      </c>
      <c r="C169" s="31" t="str">
        <f>IF(D169="","",Finish!M171)</f>
        <v/>
      </c>
      <c r="D169" s="32" t="str">
        <f>IF(LEFT(Finish!O171,1)="W",Finish!J171,"")</f>
        <v/>
      </c>
      <c r="E169" s="33" t="str">
        <f>IF(B169="","",IF(B169="unattached","",COUNTIF(B$2:B169,B169)))</f>
        <v/>
      </c>
      <c r="F169" s="34" t="str">
        <f>IF(E169=3,SUMIF(B$2:B169,B169,D$2:D169),"")</f>
        <v/>
      </c>
      <c r="G169" s="35" t="str">
        <f t="shared" si="33"/>
        <v/>
      </c>
      <c r="H169" s="35" t="str">
        <f t="shared" si="34"/>
        <v/>
      </c>
      <c r="I169" s="36" t="str">
        <f t="shared" si="35"/>
        <v/>
      </c>
      <c r="J169" s="35" t="str">
        <f t="shared" si="36"/>
        <v/>
      </c>
      <c r="K169" s="35" t="str">
        <f t="shared" si="37"/>
        <v/>
      </c>
      <c r="L169" s="36" t="str">
        <f t="shared" si="38"/>
        <v/>
      </c>
    </row>
    <row r="170" spans="1:12" s="35" customFormat="1" x14ac:dyDescent="0.25">
      <c r="A170" s="30" t="str">
        <f t="shared" si="32"/>
        <v>-</v>
      </c>
      <c r="B170" s="31" t="str">
        <f>IF(D170="","",Finish!N172)</f>
        <v/>
      </c>
      <c r="C170" s="31" t="str">
        <f>IF(D170="","",Finish!M172)</f>
        <v/>
      </c>
      <c r="D170" s="32" t="str">
        <f>IF(LEFT(Finish!O172,1)="W",Finish!J172,"")</f>
        <v/>
      </c>
      <c r="E170" s="33" t="str">
        <f>IF(B170="","",IF(B170="unattached","",COUNTIF(B$2:B170,B170)))</f>
        <v/>
      </c>
      <c r="F170" s="34" t="str">
        <f>IF(E170=3,SUMIF(B$2:B170,B170,D$2:D170),"")</f>
        <v/>
      </c>
      <c r="G170" s="35" t="str">
        <f t="shared" si="33"/>
        <v/>
      </c>
      <c r="H170" s="35" t="str">
        <f t="shared" si="34"/>
        <v/>
      </c>
      <c r="I170" s="36" t="str">
        <f t="shared" si="35"/>
        <v/>
      </c>
      <c r="J170" s="35" t="str">
        <f t="shared" si="36"/>
        <v/>
      </c>
      <c r="K170" s="35" t="str">
        <f t="shared" si="37"/>
        <v/>
      </c>
      <c r="L170" s="36" t="str">
        <f t="shared" si="38"/>
        <v/>
      </c>
    </row>
    <row r="171" spans="1:12" s="35" customFormat="1" x14ac:dyDescent="0.25">
      <c r="A171" s="30" t="str">
        <f t="shared" si="32"/>
        <v>-</v>
      </c>
      <c r="B171" s="31" t="str">
        <f>IF(D171="","",Finish!N173)</f>
        <v/>
      </c>
      <c r="C171" s="31" t="str">
        <f>IF(D171="","",Finish!M173)</f>
        <v/>
      </c>
      <c r="D171" s="32" t="str">
        <f>IF(LEFT(Finish!O173,1)="W",Finish!J173,"")</f>
        <v/>
      </c>
      <c r="E171" s="33" t="str">
        <f>IF(B171="","",IF(B171="unattached","",COUNTIF(B$2:B171,B171)))</f>
        <v/>
      </c>
      <c r="F171" s="34" t="str">
        <f>IF(E171=3,SUMIF(B$2:B171,B171,D$2:D171),"")</f>
        <v/>
      </c>
      <c r="G171" s="35" t="str">
        <f t="shared" si="33"/>
        <v/>
      </c>
      <c r="H171" s="35" t="str">
        <f t="shared" si="34"/>
        <v/>
      </c>
      <c r="I171" s="36" t="str">
        <f t="shared" si="35"/>
        <v/>
      </c>
      <c r="J171" s="35" t="str">
        <f t="shared" si="36"/>
        <v/>
      </c>
      <c r="K171" s="35" t="str">
        <f t="shared" si="37"/>
        <v/>
      </c>
      <c r="L171" s="36" t="str">
        <f t="shared" si="38"/>
        <v/>
      </c>
    </row>
    <row r="172" spans="1:12" s="35" customFormat="1" x14ac:dyDescent="0.25">
      <c r="A172" s="30" t="str">
        <f t="shared" si="32"/>
        <v>-</v>
      </c>
      <c r="B172" s="31" t="str">
        <f>IF(D172="","",Finish!N174)</f>
        <v/>
      </c>
      <c r="C172" s="31" t="str">
        <f>IF(D172="","",Finish!M174)</f>
        <v/>
      </c>
      <c r="D172" s="32" t="str">
        <f>IF(LEFT(Finish!O174,1)="W",Finish!J174,"")</f>
        <v/>
      </c>
      <c r="E172" s="33" t="str">
        <f>IF(B172="","",IF(B172="unattached","",COUNTIF(B$2:B172,B172)))</f>
        <v/>
      </c>
      <c r="F172" s="34" t="str">
        <f>IF(E172=3,SUMIF(B$2:B172,B172,D$2:D172),"")</f>
        <v/>
      </c>
      <c r="G172" s="35" t="str">
        <f t="shared" si="33"/>
        <v/>
      </c>
      <c r="H172" s="35" t="str">
        <f t="shared" si="34"/>
        <v/>
      </c>
      <c r="I172" s="36" t="str">
        <f t="shared" si="35"/>
        <v/>
      </c>
      <c r="J172" s="35" t="str">
        <f t="shared" si="36"/>
        <v/>
      </c>
      <c r="K172" s="35" t="str">
        <f t="shared" si="37"/>
        <v/>
      </c>
      <c r="L172" s="36" t="str">
        <f t="shared" si="38"/>
        <v/>
      </c>
    </row>
    <row r="173" spans="1:12" s="35" customFormat="1" x14ac:dyDescent="0.25">
      <c r="A173" s="30" t="str">
        <f t="shared" si="32"/>
        <v>-</v>
      </c>
      <c r="B173" s="31" t="str">
        <f>IF(D173="","",Finish!N175)</f>
        <v/>
      </c>
      <c r="C173" s="31" t="str">
        <f>IF(D173="","",Finish!M175)</f>
        <v/>
      </c>
      <c r="D173" s="32" t="str">
        <f>IF(LEFT(Finish!O175,1)="W",Finish!J175,"")</f>
        <v/>
      </c>
      <c r="E173" s="33" t="str">
        <f>IF(B173="","",IF(B173="unattached","",COUNTIF(B$2:B173,B173)))</f>
        <v/>
      </c>
      <c r="F173" s="34" t="str">
        <f>IF(E173=3,SUMIF(B$2:B173,B173,D$2:D173),"")</f>
        <v/>
      </c>
      <c r="G173" s="35" t="str">
        <f t="shared" si="33"/>
        <v/>
      </c>
      <c r="H173" s="35" t="str">
        <f t="shared" si="34"/>
        <v/>
      </c>
      <c r="I173" s="36" t="str">
        <f t="shared" si="35"/>
        <v/>
      </c>
      <c r="J173" s="35" t="str">
        <f t="shared" si="36"/>
        <v/>
      </c>
      <c r="K173" s="35" t="str">
        <f t="shared" si="37"/>
        <v/>
      </c>
      <c r="L173" s="36" t="str">
        <f t="shared" si="38"/>
        <v/>
      </c>
    </row>
    <row r="174" spans="1:12" s="35" customFormat="1" x14ac:dyDescent="0.25">
      <c r="A174" s="30" t="str">
        <f t="shared" si="32"/>
        <v>-</v>
      </c>
      <c r="B174" s="31" t="str">
        <f>IF(D174="","",Finish!N176)</f>
        <v/>
      </c>
      <c r="C174" s="31" t="str">
        <f>IF(D174="","",Finish!M176)</f>
        <v/>
      </c>
      <c r="D174" s="32" t="str">
        <f>IF(LEFT(Finish!O176,1)="W",Finish!J176,"")</f>
        <v/>
      </c>
      <c r="E174" s="33" t="str">
        <f>IF(B174="","",IF(B174="unattached","",COUNTIF(B$2:B174,B174)))</f>
        <v/>
      </c>
      <c r="F174" s="34" t="str">
        <f>IF(E174=3,SUMIF(B$2:B174,B174,D$2:D174),"")</f>
        <v/>
      </c>
      <c r="G174" s="35" t="str">
        <f t="shared" si="33"/>
        <v/>
      </c>
      <c r="H174" s="35" t="str">
        <f t="shared" si="34"/>
        <v/>
      </c>
      <c r="I174" s="36" t="str">
        <f t="shared" si="35"/>
        <v/>
      </c>
      <c r="J174" s="35" t="str">
        <f t="shared" si="36"/>
        <v/>
      </c>
      <c r="K174" s="35" t="str">
        <f t="shared" si="37"/>
        <v/>
      </c>
      <c r="L174" s="36" t="str">
        <f t="shared" si="38"/>
        <v/>
      </c>
    </row>
    <row r="175" spans="1:12" s="35" customFormat="1" x14ac:dyDescent="0.25">
      <c r="A175" s="30" t="str">
        <f t="shared" si="32"/>
        <v>-</v>
      </c>
      <c r="B175" s="31" t="str">
        <f>IF(D175="","",Finish!N177)</f>
        <v/>
      </c>
      <c r="C175" s="31" t="str">
        <f>IF(D175="","",Finish!M177)</f>
        <v/>
      </c>
      <c r="D175" s="32" t="str">
        <f>IF(LEFT(Finish!O177,1)="W",Finish!J177,"")</f>
        <v/>
      </c>
      <c r="E175" s="33" t="str">
        <f>IF(B175="","",IF(B175="unattached","",COUNTIF(B$2:B175,B175)))</f>
        <v/>
      </c>
      <c r="F175" s="34" t="str">
        <f>IF(E175=3,SUMIF(B$2:B175,B175,D$2:D175),"")</f>
        <v/>
      </c>
      <c r="G175" s="35" t="str">
        <f t="shared" si="33"/>
        <v/>
      </c>
      <c r="H175" s="35" t="str">
        <f t="shared" si="34"/>
        <v/>
      </c>
      <c r="I175" s="36" t="str">
        <f t="shared" si="35"/>
        <v/>
      </c>
      <c r="J175" s="35" t="str">
        <f t="shared" si="36"/>
        <v/>
      </c>
      <c r="K175" s="35" t="str">
        <f t="shared" si="37"/>
        <v/>
      </c>
      <c r="L175" s="36" t="str">
        <f t="shared" si="38"/>
        <v/>
      </c>
    </row>
    <row r="176" spans="1:12" s="35" customFormat="1" x14ac:dyDescent="0.25">
      <c r="A176" s="30" t="str">
        <f t="shared" si="32"/>
        <v>-</v>
      </c>
      <c r="B176" s="31" t="str">
        <f>IF(D176="","",Finish!N178)</f>
        <v/>
      </c>
      <c r="C176" s="31" t="str">
        <f>IF(D176="","",Finish!M178)</f>
        <v/>
      </c>
      <c r="D176" s="32" t="str">
        <f>IF(LEFT(Finish!O178,1)="W",Finish!J178,"")</f>
        <v/>
      </c>
      <c r="E176" s="33" t="str">
        <f>IF(B176="","",IF(B176="unattached","",COUNTIF(B$2:B176,B176)))</f>
        <v/>
      </c>
      <c r="F176" s="34" t="str">
        <f>IF(E176=3,SUMIF(B$2:B176,B176,D$2:D176),"")</f>
        <v/>
      </c>
      <c r="G176" s="35" t="str">
        <f t="shared" si="33"/>
        <v/>
      </c>
      <c r="H176" s="35" t="str">
        <f t="shared" si="34"/>
        <v/>
      </c>
      <c r="I176" s="36" t="str">
        <f t="shared" si="35"/>
        <v/>
      </c>
      <c r="J176" s="35" t="str">
        <f t="shared" si="36"/>
        <v/>
      </c>
      <c r="K176" s="35" t="str">
        <f t="shared" si="37"/>
        <v/>
      </c>
      <c r="L176" s="36" t="str">
        <f t="shared" si="38"/>
        <v/>
      </c>
    </row>
    <row r="177" spans="1:12" s="35" customFormat="1" x14ac:dyDescent="0.25">
      <c r="A177" s="30" t="str">
        <f t="shared" si="32"/>
        <v>-</v>
      </c>
      <c r="B177" s="31" t="str">
        <f>IF(D177="","",Finish!N179)</f>
        <v/>
      </c>
      <c r="C177" s="31" t="str">
        <f>IF(D177="","",Finish!M179)</f>
        <v/>
      </c>
      <c r="D177" s="32" t="str">
        <f>IF(LEFT(Finish!O179,1)="W",Finish!J179,"")</f>
        <v/>
      </c>
      <c r="E177" s="33" t="str">
        <f>IF(B177="","",IF(B177="unattached","",COUNTIF(B$2:B177,B177)))</f>
        <v/>
      </c>
      <c r="F177" s="34" t="str">
        <f>IF(E177=3,SUMIF(B$2:B177,B177,D$2:D177),"")</f>
        <v/>
      </c>
      <c r="G177" s="35" t="str">
        <f t="shared" si="33"/>
        <v/>
      </c>
      <c r="H177" s="35" t="str">
        <f t="shared" si="34"/>
        <v/>
      </c>
      <c r="I177" s="36" t="str">
        <f t="shared" si="35"/>
        <v/>
      </c>
      <c r="J177" s="35" t="str">
        <f t="shared" si="36"/>
        <v/>
      </c>
      <c r="K177" s="35" t="str">
        <f t="shared" si="37"/>
        <v/>
      </c>
      <c r="L177" s="36" t="str">
        <f t="shared" si="38"/>
        <v/>
      </c>
    </row>
    <row r="178" spans="1:12" s="35" customFormat="1" x14ac:dyDescent="0.25">
      <c r="A178" s="30" t="str">
        <f t="shared" si="32"/>
        <v>-</v>
      </c>
      <c r="B178" s="31" t="str">
        <f>IF(D178="","",Finish!N180)</f>
        <v/>
      </c>
      <c r="C178" s="31" t="str">
        <f>IF(D178="","",Finish!M180)</f>
        <v/>
      </c>
      <c r="D178" s="32" t="str">
        <f>IF(LEFT(Finish!O180,1)="W",Finish!J180,"")</f>
        <v/>
      </c>
      <c r="E178" s="33" t="str">
        <f>IF(B178="","",IF(B178="unattached","",COUNTIF(B$2:B178,B178)))</f>
        <v/>
      </c>
      <c r="F178" s="34" t="str">
        <f>IF(E178=3,SUMIF(B$2:B178,B178,D$2:D178),"")</f>
        <v/>
      </c>
      <c r="G178" s="35" t="str">
        <f t="shared" si="33"/>
        <v/>
      </c>
      <c r="H178" s="35" t="str">
        <f t="shared" si="34"/>
        <v/>
      </c>
      <c r="I178" s="36" t="str">
        <f t="shared" si="35"/>
        <v/>
      </c>
      <c r="J178" s="35" t="str">
        <f t="shared" si="36"/>
        <v/>
      </c>
      <c r="K178" s="35" t="str">
        <f t="shared" si="37"/>
        <v/>
      </c>
      <c r="L178" s="36" t="str">
        <f t="shared" si="38"/>
        <v/>
      </c>
    </row>
    <row r="179" spans="1:12" s="35" customFormat="1" x14ac:dyDescent="0.25">
      <c r="A179" s="30" t="str">
        <f t="shared" si="32"/>
        <v>-</v>
      </c>
      <c r="B179" s="31" t="str">
        <f>IF(D179="","",Finish!N181)</f>
        <v/>
      </c>
      <c r="C179" s="31" t="str">
        <f>IF(D179="","",Finish!M181)</f>
        <v/>
      </c>
      <c r="D179" s="32" t="str">
        <f>IF(LEFT(Finish!O181,1)="W",Finish!J181,"")</f>
        <v/>
      </c>
      <c r="E179" s="33" t="str">
        <f>IF(B179="","",IF(B179="unattached","",COUNTIF(B$2:B179,B179)))</f>
        <v/>
      </c>
      <c r="F179" s="34" t="str">
        <f>IF(E179=3,SUMIF(B$2:B179,B179,D$2:D179),"")</f>
        <v/>
      </c>
      <c r="G179" s="35" t="str">
        <f t="shared" si="33"/>
        <v/>
      </c>
      <c r="H179" s="35" t="str">
        <f t="shared" si="34"/>
        <v/>
      </c>
      <c r="I179" s="36" t="str">
        <f t="shared" si="35"/>
        <v/>
      </c>
      <c r="J179" s="35" t="str">
        <f t="shared" si="36"/>
        <v/>
      </c>
      <c r="K179" s="35" t="str">
        <f t="shared" si="37"/>
        <v/>
      </c>
      <c r="L179" s="36" t="str">
        <f t="shared" si="38"/>
        <v/>
      </c>
    </row>
    <row r="180" spans="1:12" s="35" customFormat="1" x14ac:dyDescent="0.25">
      <c r="A180" s="30" t="str">
        <f t="shared" si="32"/>
        <v>-</v>
      </c>
      <c r="B180" s="31" t="str">
        <f>IF(D180="","",Finish!N182)</f>
        <v/>
      </c>
      <c r="C180" s="31" t="str">
        <f>IF(D180="","",Finish!M182)</f>
        <v/>
      </c>
      <c r="D180" s="32" t="str">
        <f>IF(LEFT(Finish!O182,1)="W",Finish!J182,"")</f>
        <v/>
      </c>
      <c r="E180" s="33" t="str">
        <f>IF(B180="","",IF(B180="unattached","",COUNTIF(B$2:B180,B180)))</f>
        <v/>
      </c>
      <c r="F180" s="34" t="str">
        <f>IF(E180=3,SUMIF(B$2:B180,B180,D$2:D180),"")</f>
        <v/>
      </c>
      <c r="G180" s="35" t="str">
        <f t="shared" si="33"/>
        <v/>
      </c>
      <c r="H180" s="35" t="str">
        <f t="shared" si="34"/>
        <v/>
      </c>
      <c r="I180" s="36" t="str">
        <f t="shared" si="35"/>
        <v/>
      </c>
      <c r="J180" s="35" t="str">
        <f t="shared" si="36"/>
        <v/>
      </c>
      <c r="K180" s="35" t="str">
        <f t="shared" si="37"/>
        <v/>
      </c>
      <c r="L180" s="36" t="str">
        <f t="shared" si="38"/>
        <v/>
      </c>
    </row>
    <row r="181" spans="1:12" s="35" customFormat="1" x14ac:dyDescent="0.25">
      <c r="A181" s="30" t="str">
        <f t="shared" si="32"/>
        <v>-</v>
      </c>
      <c r="B181" s="31" t="str">
        <f>IF(D181="","",Finish!N183)</f>
        <v/>
      </c>
      <c r="C181" s="31" t="str">
        <f>IF(D181="","",Finish!M183)</f>
        <v/>
      </c>
      <c r="D181" s="32" t="str">
        <f>IF(LEFT(Finish!O183,1)="W",Finish!J183,"")</f>
        <v/>
      </c>
      <c r="E181" s="33" t="str">
        <f>IF(B181="","",IF(B181="unattached","",COUNTIF(B$2:B181,B181)))</f>
        <v/>
      </c>
      <c r="F181" s="34" t="str">
        <f>IF(E181=3,SUMIF(B$2:B181,B181,D$2:D181),"")</f>
        <v/>
      </c>
      <c r="G181" s="35" t="str">
        <f t="shared" si="33"/>
        <v/>
      </c>
      <c r="H181" s="35" t="str">
        <f t="shared" si="34"/>
        <v/>
      </c>
      <c r="I181" s="36" t="str">
        <f t="shared" si="35"/>
        <v/>
      </c>
      <c r="J181" s="35" t="str">
        <f t="shared" si="36"/>
        <v/>
      </c>
      <c r="K181" s="35" t="str">
        <f t="shared" si="37"/>
        <v/>
      </c>
      <c r="L181" s="36" t="str">
        <f t="shared" si="38"/>
        <v/>
      </c>
    </row>
    <row r="182" spans="1:12" s="35" customFormat="1" x14ac:dyDescent="0.25">
      <c r="A182" s="30" t="str">
        <f t="shared" si="32"/>
        <v>-</v>
      </c>
      <c r="B182" s="31" t="str">
        <f>IF(D182="","",Finish!N184)</f>
        <v/>
      </c>
      <c r="C182" s="31" t="str">
        <f>IF(D182="","",Finish!M184)</f>
        <v/>
      </c>
      <c r="D182" s="32" t="str">
        <f>IF(LEFT(Finish!O184,1)="W",Finish!J184,"")</f>
        <v/>
      </c>
      <c r="E182" s="33" t="str">
        <f>IF(B182="","",IF(B182="unattached","",COUNTIF(B$2:B182,B182)))</f>
        <v/>
      </c>
      <c r="F182" s="34" t="str">
        <f>IF(E182=3,SUMIF(B$2:B182,B182,D$2:D182),"")</f>
        <v/>
      </c>
      <c r="G182" s="35" t="str">
        <f t="shared" si="33"/>
        <v/>
      </c>
      <c r="H182" s="35" t="str">
        <f t="shared" si="34"/>
        <v/>
      </c>
      <c r="I182" s="36" t="str">
        <f t="shared" si="35"/>
        <v/>
      </c>
      <c r="J182" s="35" t="str">
        <f t="shared" si="36"/>
        <v/>
      </c>
      <c r="K182" s="35" t="str">
        <f t="shared" si="37"/>
        <v/>
      </c>
      <c r="L182" s="36" t="str">
        <f t="shared" si="38"/>
        <v/>
      </c>
    </row>
    <row r="183" spans="1:12" s="35" customFormat="1" x14ac:dyDescent="0.25">
      <c r="A183" s="30" t="str">
        <f t="shared" si="32"/>
        <v>-</v>
      </c>
      <c r="B183" s="31" t="str">
        <f>IF(D183="","",Finish!N185)</f>
        <v/>
      </c>
      <c r="C183" s="31" t="str">
        <f>IF(D183="","",Finish!M185)</f>
        <v/>
      </c>
      <c r="D183" s="32" t="str">
        <f>IF(LEFT(Finish!O185,1)="W",Finish!J185,"")</f>
        <v/>
      </c>
      <c r="E183" s="33" t="str">
        <f>IF(B183="","",IF(B183="unattached","",COUNTIF(B$2:B183,B183)))</f>
        <v/>
      </c>
      <c r="F183" s="34" t="str">
        <f>IF(E183=3,SUMIF(B$2:B183,B183,D$2:D183),"")</f>
        <v/>
      </c>
      <c r="G183" s="35" t="str">
        <f t="shared" si="33"/>
        <v/>
      </c>
      <c r="H183" s="35" t="str">
        <f t="shared" si="34"/>
        <v/>
      </c>
      <c r="I183" s="36" t="str">
        <f t="shared" si="35"/>
        <v/>
      </c>
      <c r="J183" s="35" t="str">
        <f t="shared" si="36"/>
        <v/>
      </c>
      <c r="K183" s="35" t="str">
        <f t="shared" si="37"/>
        <v/>
      </c>
      <c r="L183" s="36" t="str">
        <f t="shared" si="38"/>
        <v/>
      </c>
    </row>
    <row r="184" spans="1:12" s="35" customFormat="1" x14ac:dyDescent="0.25">
      <c r="A184" s="30" t="str">
        <f t="shared" si="32"/>
        <v>-</v>
      </c>
      <c r="B184" s="31" t="str">
        <f>IF(D184="","",Finish!N186)</f>
        <v/>
      </c>
      <c r="C184" s="31" t="str">
        <f>IF(D184="","",Finish!M186)</f>
        <v/>
      </c>
      <c r="D184" s="32" t="str">
        <f>IF(LEFT(Finish!O186,1)="W",Finish!J186,"")</f>
        <v/>
      </c>
      <c r="E184" s="33" t="str">
        <f>IF(B184="","",IF(B184="unattached","",COUNTIF(B$2:B184,B184)))</f>
        <v/>
      </c>
      <c r="F184" s="34" t="str">
        <f>IF(E184=3,SUMIF(B$2:B184,B184,D$2:D184),"")</f>
        <v/>
      </c>
      <c r="G184" s="35" t="str">
        <f t="shared" si="33"/>
        <v/>
      </c>
      <c r="H184" s="35" t="str">
        <f t="shared" si="34"/>
        <v/>
      </c>
      <c r="I184" s="36" t="str">
        <f t="shared" si="35"/>
        <v/>
      </c>
      <c r="J184" s="35" t="str">
        <f t="shared" si="36"/>
        <v/>
      </c>
      <c r="K184" s="35" t="str">
        <f t="shared" si="37"/>
        <v/>
      </c>
      <c r="L184" s="36" t="str">
        <f t="shared" si="38"/>
        <v/>
      </c>
    </row>
    <row r="185" spans="1:12" s="35" customFormat="1" x14ac:dyDescent="0.25">
      <c r="A185" s="30" t="str">
        <f t="shared" si="32"/>
        <v>-</v>
      </c>
      <c r="B185" s="31" t="str">
        <f>IF(D185="","",Finish!N187)</f>
        <v/>
      </c>
      <c r="C185" s="31" t="str">
        <f>IF(D185="","",Finish!M187)</f>
        <v/>
      </c>
      <c r="D185" s="32" t="str">
        <f>IF(LEFT(Finish!O187,1)="W",Finish!J187,"")</f>
        <v/>
      </c>
      <c r="E185" s="33" t="str">
        <f>IF(B185="","",IF(B185="unattached","",COUNTIF(B$2:B185,B185)))</f>
        <v/>
      </c>
      <c r="F185" s="34" t="str">
        <f>IF(E185=3,SUMIF(B$2:B185,B185,D$2:D185),"")</f>
        <v/>
      </c>
      <c r="G185" s="35" t="str">
        <f t="shared" si="33"/>
        <v/>
      </c>
      <c r="H185" s="35" t="str">
        <f t="shared" si="34"/>
        <v/>
      </c>
      <c r="I185" s="36" t="str">
        <f t="shared" si="35"/>
        <v/>
      </c>
      <c r="J185" s="35" t="str">
        <f t="shared" si="36"/>
        <v/>
      </c>
      <c r="K185" s="35" t="str">
        <f t="shared" si="37"/>
        <v/>
      </c>
      <c r="L185" s="36" t="str">
        <f t="shared" si="38"/>
        <v/>
      </c>
    </row>
    <row r="186" spans="1:12" s="35" customFormat="1" x14ac:dyDescent="0.25">
      <c r="A186" s="30" t="str">
        <f t="shared" si="32"/>
        <v>-</v>
      </c>
      <c r="B186" s="31" t="str">
        <f>IF(D186="","",Finish!N188)</f>
        <v/>
      </c>
      <c r="C186" s="31" t="str">
        <f>IF(D186="","",Finish!M188)</f>
        <v/>
      </c>
      <c r="D186" s="32" t="str">
        <f>IF(LEFT(Finish!O188,1)="W",Finish!J188,"")</f>
        <v/>
      </c>
      <c r="E186" s="33" t="str">
        <f>IF(B186="","",IF(B186="unattached","",COUNTIF(B$2:B186,B186)))</f>
        <v/>
      </c>
      <c r="F186" s="34" t="str">
        <f>IF(E186=3,SUMIF(B$2:B186,B186,D$2:D186),"")</f>
        <v/>
      </c>
      <c r="G186" s="35" t="str">
        <f t="shared" si="33"/>
        <v/>
      </c>
      <c r="H186" s="35" t="str">
        <f t="shared" si="34"/>
        <v/>
      </c>
      <c r="I186" s="36" t="str">
        <f t="shared" si="35"/>
        <v/>
      </c>
      <c r="J186" s="35" t="str">
        <f t="shared" si="36"/>
        <v/>
      </c>
      <c r="K186" s="35" t="str">
        <f t="shared" si="37"/>
        <v/>
      </c>
      <c r="L186" s="36" t="str">
        <f t="shared" si="38"/>
        <v/>
      </c>
    </row>
    <row r="187" spans="1:12" s="35" customFormat="1" x14ac:dyDescent="0.25">
      <c r="A187" s="30" t="str">
        <f t="shared" si="32"/>
        <v>-</v>
      </c>
      <c r="B187" s="31" t="str">
        <f>IF(D187="","",Finish!N189)</f>
        <v/>
      </c>
      <c r="C187" s="31" t="str">
        <f>IF(D187="","",Finish!M189)</f>
        <v/>
      </c>
      <c r="D187" s="32" t="str">
        <f>IF(LEFT(Finish!O189,1)="W",Finish!J189,"")</f>
        <v/>
      </c>
      <c r="E187" s="33" t="str">
        <f>IF(B187="","",IF(B187="unattached","",COUNTIF(B$2:B187,B187)))</f>
        <v/>
      </c>
      <c r="F187" s="34" t="str">
        <f>IF(E187=3,SUMIF(B$2:B187,B187,D$2:D187),"")</f>
        <v/>
      </c>
      <c r="G187" s="35" t="str">
        <f t="shared" si="33"/>
        <v/>
      </c>
      <c r="H187" s="35" t="str">
        <f t="shared" si="34"/>
        <v/>
      </c>
      <c r="I187" s="36" t="str">
        <f t="shared" si="35"/>
        <v/>
      </c>
      <c r="J187" s="35" t="str">
        <f t="shared" si="36"/>
        <v/>
      </c>
      <c r="K187" s="35" t="str">
        <f t="shared" si="37"/>
        <v/>
      </c>
      <c r="L187" s="36" t="str">
        <f t="shared" si="38"/>
        <v/>
      </c>
    </row>
    <row r="188" spans="1:12" s="35" customFormat="1" x14ac:dyDescent="0.25">
      <c r="A188" s="30" t="str">
        <f t="shared" si="32"/>
        <v>-</v>
      </c>
      <c r="B188" s="31" t="str">
        <f>IF(D188="","",Finish!N190)</f>
        <v/>
      </c>
      <c r="C188" s="31" t="str">
        <f>IF(D188="","",Finish!M190)</f>
        <v/>
      </c>
      <c r="D188" s="32" t="str">
        <f>IF(LEFT(Finish!O190,1)="W",Finish!J190,"")</f>
        <v/>
      </c>
      <c r="E188" s="33" t="str">
        <f>IF(B188="","",IF(B188="unattached","",COUNTIF(B$2:B188,B188)))</f>
        <v/>
      </c>
      <c r="F188" s="34" t="str">
        <f>IF(E188=3,SUMIF(B$2:B188,B188,D$2:D188),"")</f>
        <v/>
      </c>
      <c r="G188" s="35" t="str">
        <f t="shared" si="33"/>
        <v/>
      </c>
      <c r="H188" s="35" t="str">
        <f t="shared" si="34"/>
        <v/>
      </c>
      <c r="I188" s="36" t="str">
        <f t="shared" si="35"/>
        <v/>
      </c>
      <c r="J188" s="35" t="str">
        <f t="shared" si="36"/>
        <v/>
      </c>
      <c r="K188" s="35" t="str">
        <f t="shared" si="37"/>
        <v/>
      </c>
      <c r="L188" s="36" t="str">
        <f t="shared" si="38"/>
        <v/>
      </c>
    </row>
    <row r="189" spans="1:12" s="35" customFormat="1" x14ac:dyDescent="0.25">
      <c r="A189" s="30" t="str">
        <f t="shared" si="32"/>
        <v>-</v>
      </c>
      <c r="B189" s="31" t="str">
        <f>IF(D189="","",Finish!N191)</f>
        <v/>
      </c>
      <c r="C189" s="31" t="str">
        <f>IF(D189="","",Finish!M191)</f>
        <v/>
      </c>
      <c r="D189" s="32" t="str">
        <f>IF(LEFT(Finish!O191,1)="W",Finish!J191,"")</f>
        <v/>
      </c>
      <c r="E189" s="33" t="str">
        <f>IF(B189="","",IF(B189="unattached","",COUNTIF(B$2:B189,B189)))</f>
        <v/>
      </c>
      <c r="F189" s="34" t="str">
        <f>IF(E189=3,SUMIF(B$2:B189,B189,D$2:D189),"")</f>
        <v/>
      </c>
      <c r="G189" s="35" t="str">
        <f t="shared" si="33"/>
        <v/>
      </c>
      <c r="H189" s="35" t="str">
        <f t="shared" si="34"/>
        <v/>
      </c>
      <c r="I189" s="36" t="str">
        <f t="shared" si="35"/>
        <v/>
      </c>
      <c r="J189" s="35" t="str">
        <f t="shared" si="36"/>
        <v/>
      </c>
      <c r="K189" s="35" t="str">
        <f t="shared" si="37"/>
        <v/>
      </c>
      <c r="L189" s="36" t="str">
        <f t="shared" si="38"/>
        <v/>
      </c>
    </row>
    <row r="190" spans="1:12" s="35" customFormat="1" x14ac:dyDescent="0.25">
      <c r="A190" s="30" t="str">
        <f t="shared" si="32"/>
        <v>-</v>
      </c>
      <c r="B190" s="31" t="str">
        <f>IF(D190="","",Finish!N192)</f>
        <v/>
      </c>
      <c r="C190" s="31" t="str">
        <f>IF(D190="","",Finish!M192)</f>
        <v/>
      </c>
      <c r="D190" s="32" t="str">
        <f>IF(LEFT(Finish!O192,1)="W",Finish!J192,"")</f>
        <v/>
      </c>
      <c r="E190" s="33" t="str">
        <f>IF(B190="","",IF(B190="unattached","",COUNTIF(B$2:B190,B190)))</f>
        <v/>
      </c>
      <c r="F190" s="34" t="str">
        <f>IF(E190=3,SUMIF(B$2:B190,B190,D$2:D190),"")</f>
        <v/>
      </c>
      <c r="G190" s="35" t="str">
        <f t="shared" si="33"/>
        <v/>
      </c>
      <c r="H190" s="35" t="str">
        <f t="shared" si="34"/>
        <v/>
      </c>
      <c r="I190" s="36" t="str">
        <f t="shared" si="35"/>
        <v/>
      </c>
      <c r="J190" s="35" t="str">
        <f t="shared" si="36"/>
        <v/>
      </c>
      <c r="K190" s="35" t="str">
        <f t="shared" si="37"/>
        <v/>
      </c>
      <c r="L190" s="36" t="str">
        <f t="shared" si="38"/>
        <v/>
      </c>
    </row>
    <row r="191" spans="1:12" s="35" customFormat="1" x14ac:dyDescent="0.25">
      <c r="A191" s="30" t="str">
        <f t="shared" si="32"/>
        <v>-</v>
      </c>
      <c r="B191" s="31" t="str">
        <f>IF(D191="","",Finish!N193)</f>
        <v/>
      </c>
      <c r="C191" s="31" t="str">
        <f>IF(D191="","",Finish!M193)</f>
        <v/>
      </c>
      <c r="D191" s="32" t="str">
        <f>IF(LEFT(Finish!O193,1)="W",Finish!J193,"")</f>
        <v/>
      </c>
      <c r="E191" s="33" t="str">
        <f>IF(B191="","",IF(B191="unattached","",COUNTIF(B$2:B191,B191)))</f>
        <v/>
      </c>
      <c r="F191" s="34" t="str">
        <f>IF(E191=3,SUMIF(B$2:B191,B191,D$2:D191),"")</f>
        <v/>
      </c>
      <c r="G191" s="35" t="str">
        <f t="shared" si="33"/>
        <v/>
      </c>
      <c r="H191" s="35" t="str">
        <f t="shared" si="34"/>
        <v/>
      </c>
      <c r="I191" s="36" t="str">
        <f t="shared" si="35"/>
        <v/>
      </c>
      <c r="J191" s="35" t="str">
        <f t="shared" si="36"/>
        <v/>
      </c>
      <c r="K191" s="35" t="str">
        <f t="shared" si="37"/>
        <v/>
      </c>
      <c r="L191" s="36" t="str">
        <f t="shared" si="38"/>
        <v/>
      </c>
    </row>
    <row r="192" spans="1:12" s="35" customFormat="1" x14ac:dyDescent="0.25">
      <c r="A192" s="30" t="str">
        <f t="shared" si="32"/>
        <v>-</v>
      </c>
      <c r="B192" s="31" t="str">
        <f>IF(D192="","",Finish!N194)</f>
        <v/>
      </c>
      <c r="C192" s="31" t="str">
        <f>IF(D192="","",Finish!M194)</f>
        <v/>
      </c>
      <c r="D192" s="32" t="str">
        <f>IF(LEFT(Finish!O194,1)="W",Finish!J194,"")</f>
        <v/>
      </c>
      <c r="E192" s="33" t="str">
        <f>IF(B192="","",IF(B192="unattached","",COUNTIF(B$2:B192,B192)))</f>
        <v/>
      </c>
      <c r="F192" s="34" t="str">
        <f>IF(E192=3,SUMIF(B$2:B192,B192,D$2:D192),"")</f>
        <v/>
      </c>
      <c r="G192" s="35" t="str">
        <f t="shared" si="33"/>
        <v/>
      </c>
      <c r="H192" s="35" t="str">
        <f t="shared" si="34"/>
        <v/>
      </c>
      <c r="I192" s="36" t="str">
        <f t="shared" si="35"/>
        <v/>
      </c>
      <c r="J192" s="35" t="str">
        <f t="shared" si="36"/>
        <v/>
      </c>
      <c r="K192" s="35" t="str">
        <f t="shared" si="37"/>
        <v/>
      </c>
      <c r="L192" s="36" t="str">
        <f t="shared" si="38"/>
        <v/>
      </c>
    </row>
    <row r="193" spans="1:12" s="35" customFormat="1" x14ac:dyDescent="0.25">
      <c r="A193" s="30" t="str">
        <f t="shared" si="32"/>
        <v>-</v>
      </c>
      <c r="B193" s="31" t="str">
        <f>IF(D193="","",Finish!N195)</f>
        <v/>
      </c>
      <c r="C193" s="31" t="str">
        <f>IF(D193="","",Finish!M195)</f>
        <v/>
      </c>
      <c r="D193" s="32" t="str">
        <f>IF(LEFT(Finish!O195,1)="W",Finish!J195,"")</f>
        <v/>
      </c>
      <c r="E193" s="33" t="str">
        <f>IF(B193="","",IF(B193="unattached","",COUNTIF(B$2:B193,B193)))</f>
        <v/>
      </c>
      <c r="F193" s="34" t="str">
        <f>IF(E193=3,SUMIF(B$2:B193,B193,D$2:D193),"")</f>
        <v/>
      </c>
      <c r="G193" s="35" t="str">
        <f t="shared" si="33"/>
        <v/>
      </c>
      <c r="H193" s="35" t="str">
        <f t="shared" si="34"/>
        <v/>
      </c>
      <c r="I193" s="36" t="str">
        <f t="shared" si="35"/>
        <v/>
      </c>
      <c r="J193" s="35" t="str">
        <f t="shared" si="36"/>
        <v/>
      </c>
      <c r="K193" s="35" t="str">
        <f t="shared" si="37"/>
        <v/>
      </c>
      <c r="L193" s="36" t="str">
        <f t="shared" si="38"/>
        <v/>
      </c>
    </row>
    <row r="194" spans="1:12" s="35" customFormat="1" x14ac:dyDescent="0.25">
      <c r="A194" s="30" t="str">
        <f t="shared" si="32"/>
        <v>-</v>
      </c>
      <c r="B194" s="31" t="str">
        <f>IF(D194="","",Finish!N196)</f>
        <v/>
      </c>
      <c r="C194" s="31" t="str">
        <f>IF(D194="","",Finish!M196)</f>
        <v/>
      </c>
      <c r="D194" s="32" t="str">
        <f>IF(LEFT(Finish!O196,1)="W",Finish!J196,"")</f>
        <v/>
      </c>
      <c r="E194" s="33" t="str">
        <f>IF(B194="","",IF(B194="unattached","",COUNTIF(B$2:B194,B194)))</f>
        <v/>
      </c>
      <c r="F194" s="34" t="str">
        <f>IF(E194=3,SUMIF(B$2:B194,B194,D$2:D194),"")</f>
        <v/>
      </c>
      <c r="G194" s="35" t="str">
        <f t="shared" si="33"/>
        <v/>
      </c>
      <c r="H194" s="35" t="str">
        <f t="shared" si="34"/>
        <v/>
      </c>
      <c r="I194" s="36" t="str">
        <f t="shared" si="35"/>
        <v/>
      </c>
      <c r="J194" s="35" t="str">
        <f t="shared" si="36"/>
        <v/>
      </c>
      <c r="K194" s="35" t="str">
        <f t="shared" si="37"/>
        <v/>
      </c>
      <c r="L194" s="36" t="str">
        <f t="shared" si="38"/>
        <v/>
      </c>
    </row>
    <row r="195" spans="1:12" s="35" customFormat="1" x14ac:dyDescent="0.25">
      <c r="A195" s="30" t="str">
        <f t="shared" ref="A195:A258" si="39">IF($F195="","-",RANK($F195,$F:$F,1))</f>
        <v>-</v>
      </c>
      <c r="B195" s="31" t="str">
        <f>IF(D195="","",Finish!N197)</f>
        <v/>
      </c>
      <c r="C195" s="31" t="str">
        <f>IF(D195="","",Finish!M197)</f>
        <v/>
      </c>
      <c r="D195" s="32" t="str">
        <f>IF(LEFT(Finish!O197,1)="W",Finish!J197,"")</f>
        <v/>
      </c>
      <c r="E195" s="33" t="str">
        <f>IF(B195="","",IF(B195="unattached","",COUNTIF(B$2:B195,B195)))</f>
        <v/>
      </c>
      <c r="F195" s="34" t="str">
        <f>IF(E195=3,SUMIF(B$2:B195,B195,D$2:D195),"")</f>
        <v/>
      </c>
      <c r="G195" s="35" t="str">
        <f t="shared" si="33"/>
        <v/>
      </c>
      <c r="H195" s="35" t="str">
        <f t="shared" si="34"/>
        <v/>
      </c>
      <c r="I195" s="36" t="str">
        <f t="shared" si="35"/>
        <v/>
      </c>
      <c r="J195" s="35" t="str">
        <f t="shared" si="36"/>
        <v/>
      </c>
      <c r="K195" s="35" t="str">
        <f t="shared" si="37"/>
        <v/>
      </c>
      <c r="L195" s="36" t="str">
        <f t="shared" si="38"/>
        <v/>
      </c>
    </row>
    <row r="196" spans="1:12" s="35" customFormat="1" x14ac:dyDescent="0.25">
      <c r="A196" s="30" t="str">
        <f t="shared" si="39"/>
        <v>-</v>
      </c>
      <c r="B196" s="31" t="str">
        <f>IF(D196="","",Finish!N198)</f>
        <v/>
      </c>
      <c r="C196" s="31" t="str">
        <f>IF(D196="","",Finish!M198)</f>
        <v/>
      </c>
      <c r="D196" s="32" t="str">
        <f>IF(LEFT(Finish!O198,1)="W",Finish!J198,"")</f>
        <v/>
      </c>
      <c r="E196" s="33" t="str">
        <f>IF(B196="","",IF(B196="unattached","",COUNTIF(B$2:B196,B196)))</f>
        <v/>
      </c>
      <c r="F196" s="34" t="str">
        <f>IF(E196=3,SUMIF(B$2:B196,B196,D$2:D196),"")</f>
        <v/>
      </c>
      <c r="G196" s="35" t="str">
        <f t="shared" si="33"/>
        <v/>
      </c>
      <c r="H196" s="35" t="str">
        <f t="shared" si="34"/>
        <v/>
      </c>
      <c r="I196" s="36" t="str">
        <f t="shared" si="35"/>
        <v/>
      </c>
      <c r="J196" s="35" t="str">
        <f t="shared" si="36"/>
        <v/>
      </c>
      <c r="K196" s="35" t="str">
        <f t="shared" si="37"/>
        <v/>
      </c>
      <c r="L196" s="36" t="str">
        <f t="shared" si="38"/>
        <v/>
      </c>
    </row>
    <row r="197" spans="1:12" s="35" customFormat="1" x14ac:dyDescent="0.25">
      <c r="A197" s="30" t="str">
        <f t="shared" si="39"/>
        <v>-</v>
      </c>
      <c r="B197" s="31" t="str">
        <f>IF(D197="","",Finish!N199)</f>
        <v/>
      </c>
      <c r="C197" s="31" t="str">
        <f>IF(D197="","",Finish!M199)</f>
        <v/>
      </c>
      <c r="D197" s="32" t="str">
        <f>IF(LEFT(Finish!O199,1)="W",Finish!J199,"")</f>
        <v/>
      </c>
      <c r="E197" s="33" t="str">
        <f>IF(B197="","",IF(B197="unattached","",COUNTIF(B$2:B197,B197)))</f>
        <v/>
      </c>
      <c r="F197" s="34" t="str">
        <f>IF(E197=3,SUMIF(B$2:B197,B197,D$2:D197),"")</f>
        <v/>
      </c>
      <c r="G197" s="35" t="str">
        <f t="shared" si="33"/>
        <v/>
      </c>
      <c r="H197" s="35" t="str">
        <f t="shared" si="34"/>
        <v/>
      </c>
      <c r="I197" s="36" t="str">
        <f t="shared" si="35"/>
        <v/>
      </c>
      <c r="J197" s="35" t="str">
        <f t="shared" si="36"/>
        <v/>
      </c>
      <c r="K197" s="35" t="str">
        <f t="shared" si="37"/>
        <v/>
      </c>
      <c r="L197" s="36" t="str">
        <f t="shared" si="38"/>
        <v/>
      </c>
    </row>
    <row r="198" spans="1:12" s="35" customFormat="1" x14ac:dyDescent="0.25">
      <c r="A198" s="30" t="str">
        <f t="shared" si="39"/>
        <v>-</v>
      </c>
      <c r="B198" s="31" t="str">
        <f>IF(D198="","",Finish!N200)</f>
        <v/>
      </c>
      <c r="C198" s="31" t="str">
        <f>IF(D198="","",Finish!M200)</f>
        <v/>
      </c>
      <c r="D198" s="32" t="str">
        <f>IF(LEFT(Finish!O200,1)="W",Finish!J200,"")</f>
        <v/>
      </c>
      <c r="E198" s="33" t="str">
        <f>IF(B198="","",IF(B198="unattached","",COUNTIF(B$2:B198,B198)))</f>
        <v/>
      </c>
      <c r="F198" s="34" t="str">
        <f>IF(E198=3,SUMIF(B$2:B198,B198,D$2:D198),"")</f>
        <v/>
      </c>
      <c r="G198" s="35" t="str">
        <f t="shared" si="33"/>
        <v/>
      </c>
      <c r="H198" s="35" t="str">
        <f t="shared" si="34"/>
        <v/>
      </c>
      <c r="I198" s="36" t="str">
        <f t="shared" si="35"/>
        <v/>
      </c>
      <c r="J198" s="35" t="str">
        <f t="shared" si="36"/>
        <v/>
      </c>
      <c r="K198" s="35" t="str">
        <f t="shared" si="37"/>
        <v/>
      </c>
      <c r="L198" s="36" t="str">
        <f t="shared" si="38"/>
        <v/>
      </c>
    </row>
    <row r="199" spans="1:12" s="35" customFormat="1" x14ac:dyDescent="0.25">
      <c r="A199" s="30" t="str">
        <f t="shared" si="39"/>
        <v>-</v>
      </c>
      <c r="B199" s="31" t="str">
        <f>IF(D199="","",Finish!N201)</f>
        <v/>
      </c>
      <c r="C199" s="31" t="str">
        <f>IF(D199="","",Finish!M201)</f>
        <v/>
      </c>
      <c r="D199" s="32" t="str">
        <f>IF(LEFT(Finish!O201,1)="W",Finish!J201,"")</f>
        <v/>
      </c>
      <c r="E199" s="33" t="str">
        <f>IF(B199="","",IF(B199="unattached","",COUNTIF(B$2:B199,B199)))</f>
        <v/>
      </c>
      <c r="F199" s="34" t="str">
        <f>IF(E199=3,SUMIF(B$2:B199,B199,D$2:D199),"")</f>
        <v/>
      </c>
      <c r="G199" s="35" t="str">
        <f t="shared" si="33"/>
        <v/>
      </c>
      <c r="H199" s="35" t="str">
        <f t="shared" si="34"/>
        <v/>
      </c>
      <c r="I199" s="36" t="str">
        <f t="shared" si="35"/>
        <v/>
      </c>
      <c r="J199" s="35" t="str">
        <f t="shared" si="36"/>
        <v/>
      </c>
      <c r="K199" s="35" t="str">
        <f t="shared" si="37"/>
        <v/>
      </c>
      <c r="L199" s="36" t="str">
        <f t="shared" si="38"/>
        <v/>
      </c>
    </row>
    <row r="200" spans="1:12" s="35" customFormat="1" x14ac:dyDescent="0.25">
      <c r="A200" s="30" t="str">
        <f t="shared" si="39"/>
        <v>-</v>
      </c>
      <c r="B200" s="31" t="str">
        <f>IF(D200="","",Finish!N202)</f>
        <v/>
      </c>
      <c r="C200" s="31" t="str">
        <f>IF(D200="","",Finish!M202)</f>
        <v/>
      </c>
      <c r="D200" s="32" t="str">
        <f>IF(LEFT(Finish!O202,1)="W",Finish!J202,"")</f>
        <v/>
      </c>
      <c r="E200" s="33" t="str">
        <f>IF(B200="","",IF(B200="unattached","",COUNTIF(B$2:B200,B200)))</f>
        <v/>
      </c>
      <c r="F200" s="34" t="str">
        <f>IF(E200=3,SUMIF(B$2:B200,B200,D$2:D200),"")</f>
        <v/>
      </c>
      <c r="G200" s="35" t="str">
        <f t="shared" si="33"/>
        <v/>
      </c>
      <c r="H200" s="35" t="str">
        <f t="shared" si="34"/>
        <v/>
      </c>
      <c r="I200" s="36" t="str">
        <f t="shared" si="35"/>
        <v/>
      </c>
      <c r="J200" s="35" t="str">
        <f t="shared" si="36"/>
        <v/>
      </c>
      <c r="K200" s="35" t="str">
        <f t="shared" si="37"/>
        <v/>
      </c>
      <c r="L200" s="36" t="str">
        <f t="shared" si="38"/>
        <v/>
      </c>
    </row>
    <row r="201" spans="1:12" s="35" customFormat="1" x14ac:dyDescent="0.25">
      <c r="A201" s="30" t="str">
        <f t="shared" si="39"/>
        <v>-</v>
      </c>
      <c r="B201" s="31" t="str">
        <f>IF(D201="","",Finish!N203)</f>
        <v/>
      </c>
      <c r="C201" s="31" t="str">
        <f>IF(D201="","",Finish!M203)</f>
        <v/>
      </c>
      <c r="D201" s="32" t="str">
        <f>IF(LEFT(Finish!O203,1)="W",Finish!J203,"")</f>
        <v/>
      </c>
      <c r="E201" s="33" t="str">
        <f>IF(B201="","",IF(B201="unattached","",COUNTIF(B$2:B201,B201)))</f>
        <v/>
      </c>
      <c r="F201" s="34" t="str">
        <f>IF(E201=3,SUMIF(B$2:B201,B201,D$2:D201),"")</f>
        <v/>
      </c>
      <c r="G201" s="35" t="str">
        <f t="shared" si="33"/>
        <v/>
      </c>
      <c r="H201" s="35" t="str">
        <f t="shared" si="34"/>
        <v/>
      </c>
      <c r="I201" s="36" t="str">
        <f t="shared" si="35"/>
        <v/>
      </c>
      <c r="J201" s="35" t="str">
        <f t="shared" si="36"/>
        <v/>
      </c>
      <c r="K201" s="35" t="str">
        <f t="shared" si="37"/>
        <v/>
      </c>
      <c r="L201" s="36" t="str">
        <f t="shared" si="38"/>
        <v/>
      </c>
    </row>
    <row r="202" spans="1:12" s="35" customFormat="1" x14ac:dyDescent="0.25">
      <c r="A202" s="30" t="str">
        <f t="shared" si="39"/>
        <v>-</v>
      </c>
      <c r="B202" s="31" t="str">
        <f>IF(D202="","",Finish!N204)</f>
        <v/>
      </c>
      <c r="C202" s="31" t="str">
        <f>IF(D202="","",Finish!M204)</f>
        <v/>
      </c>
      <c r="D202" s="32" t="str">
        <f>IF(LEFT(Finish!O204,1)="W",Finish!J204,"")</f>
        <v/>
      </c>
      <c r="E202" s="33" t="str">
        <f>IF(B202="","",IF(B202="unattached","",COUNTIF(B$2:B202,B202)))</f>
        <v/>
      </c>
      <c r="F202" s="34" t="str">
        <f>IF(E202=3,SUMIF(B$2:B202,B202,D$2:D202),"")</f>
        <v/>
      </c>
      <c r="G202" s="35" t="str">
        <f t="shared" ref="G202:G265" si="40">IF($E202=2,B202,"")</f>
        <v/>
      </c>
      <c r="H202" s="35" t="str">
        <f t="shared" ref="H202:H265" si="41">IF($E202=2,C202,"")</f>
        <v/>
      </c>
      <c r="I202" s="36" t="str">
        <f t="shared" ref="I202:I265" si="42">IF($E202=2,D202,"")</f>
        <v/>
      </c>
      <c r="J202" s="35" t="str">
        <f t="shared" ref="J202:J265" si="43">IF($E202=3,B202,"")</f>
        <v/>
      </c>
      <c r="K202" s="35" t="str">
        <f t="shared" ref="K202:K265" si="44">IF($E202=3,C202,"")</f>
        <v/>
      </c>
      <c r="L202" s="36" t="str">
        <f t="shared" ref="L202:L265" si="45">IF($E202=3,D202,"")</f>
        <v/>
      </c>
    </row>
    <row r="203" spans="1:12" s="35" customFormat="1" x14ac:dyDescent="0.25">
      <c r="A203" s="30" t="str">
        <f t="shared" si="39"/>
        <v>-</v>
      </c>
      <c r="B203" s="31" t="str">
        <f>IF(D203="","",Finish!N205)</f>
        <v/>
      </c>
      <c r="C203" s="31" t="str">
        <f>IF(D203="","",Finish!M205)</f>
        <v/>
      </c>
      <c r="D203" s="32" t="str">
        <f>IF(LEFT(Finish!O205,1)="W",Finish!J205,"")</f>
        <v/>
      </c>
      <c r="E203" s="33" t="str">
        <f>IF(B203="","",IF(B203="unattached","",COUNTIF(B$2:B203,B203)))</f>
        <v/>
      </c>
      <c r="F203" s="34" t="str">
        <f>IF(E203=3,SUMIF(B$2:B203,B203,D$2:D203),"")</f>
        <v/>
      </c>
      <c r="G203" s="35" t="str">
        <f t="shared" si="40"/>
        <v/>
      </c>
      <c r="H203" s="35" t="str">
        <f t="shared" si="41"/>
        <v/>
      </c>
      <c r="I203" s="36" t="str">
        <f t="shared" si="42"/>
        <v/>
      </c>
      <c r="J203" s="35" t="str">
        <f t="shared" si="43"/>
        <v/>
      </c>
      <c r="K203" s="35" t="str">
        <f t="shared" si="44"/>
        <v/>
      </c>
      <c r="L203" s="36" t="str">
        <f t="shared" si="45"/>
        <v/>
      </c>
    </row>
    <row r="204" spans="1:12" s="35" customFormat="1" x14ac:dyDescent="0.25">
      <c r="A204" s="30" t="str">
        <f t="shared" si="39"/>
        <v>-</v>
      </c>
      <c r="B204" s="31" t="str">
        <f>IF(D204="","",Finish!N206)</f>
        <v/>
      </c>
      <c r="C204" s="31" t="str">
        <f>IF(D204="","",Finish!M206)</f>
        <v/>
      </c>
      <c r="D204" s="32" t="str">
        <f>IF(LEFT(Finish!O206,1)="W",Finish!J206,"")</f>
        <v/>
      </c>
      <c r="E204" s="33" t="str">
        <f>IF(B204="","",IF(B204="unattached","",COUNTIF(B$2:B204,B204)))</f>
        <v/>
      </c>
      <c r="F204" s="34" t="str">
        <f>IF(E204=3,SUMIF(B$2:B204,B204,D$2:D204),"")</f>
        <v/>
      </c>
      <c r="G204" s="35" t="str">
        <f t="shared" si="40"/>
        <v/>
      </c>
      <c r="H204" s="35" t="str">
        <f t="shared" si="41"/>
        <v/>
      </c>
      <c r="I204" s="36" t="str">
        <f t="shared" si="42"/>
        <v/>
      </c>
      <c r="J204" s="35" t="str">
        <f t="shared" si="43"/>
        <v/>
      </c>
      <c r="K204" s="35" t="str">
        <f t="shared" si="44"/>
        <v/>
      </c>
      <c r="L204" s="36" t="str">
        <f t="shared" si="45"/>
        <v/>
      </c>
    </row>
    <row r="205" spans="1:12" s="35" customFormat="1" x14ac:dyDescent="0.25">
      <c r="A205" s="30" t="str">
        <f t="shared" si="39"/>
        <v>-</v>
      </c>
      <c r="B205" s="31" t="str">
        <f>IF(D205="","",Finish!N207)</f>
        <v/>
      </c>
      <c r="C205" s="31" t="str">
        <f>IF(D205="","",Finish!M207)</f>
        <v/>
      </c>
      <c r="D205" s="32" t="str">
        <f>IF(LEFT(Finish!O207,1)="W",Finish!J207,"")</f>
        <v/>
      </c>
      <c r="E205" s="33" t="str">
        <f>IF(B205="","",IF(B205="unattached","",COUNTIF(B$2:B205,B205)))</f>
        <v/>
      </c>
      <c r="F205" s="34" t="str">
        <f>IF(E205=3,SUMIF(B$2:B205,B205,D$2:D205),"")</f>
        <v/>
      </c>
      <c r="G205" s="35" t="str">
        <f t="shared" si="40"/>
        <v/>
      </c>
      <c r="H205" s="35" t="str">
        <f t="shared" si="41"/>
        <v/>
      </c>
      <c r="I205" s="36" t="str">
        <f t="shared" si="42"/>
        <v/>
      </c>
      <c r="J205" s="35" t="str">
        <f t="shared" si="43"/>
        <v/>
      </c>
      <c r="K205" s="35" t="str">
        <f t="shared" si="44"/>
        <v/>
      </c>
      <c r="L205" s="36" t="str">
        <f t="shared" si="45"/>
        <v/>
      </c>
    </row>
    <row r="206" spans="1:12" s="35" customFormat="1" x14ac:dyDescent="0.25">
      <c r="A206" s="30" t="str">
        <f t="shared" si="39"/>
        <v>-</v>
      </c>
      <c r="B206" s="31" t="str">
        <f>IF(D206="","",Finish!N208)</f>
        <v/>
      </c>
      <c r="C206" s="31" t="str">
        <f>IF(D206="","",Finish!M208)</f>
        <v/>
      </c>
      <c r="D206" s="32" t="str">
        <f>IF(LEFT(Finish!O208,1)="W",Finish!J208,"")</f>
        <v/>
      </c>
      <c r="E206" s="33" t="str">
        <f>IF(B206="","",IF(B206="unattached","",COUNTIF(B$2:B206,B206)))</f>
        <v/>
      </c>
      <c r="F206" s="34" t="str">
        <f>IF(E206=3,SUMIF(B$2:B206,B206,D$2:D206),"")</f>
        <v/>
      </c>
      <c r="G206" s="35" t="str">
        <f t="shared" si="40"/>
        <v/>
      </c>
      <c r="H206" s="35" t="str">
        <f t="shared" si="41"/>
        <v/>
      </c>
      <c r="I206" s="36" t="str">
        <f t="shared" si="42"/>
        <v/>
      </c>
      <c r="J206" s="35" t="str">
        <f t="shared" si="43"/>
        <v/>
      </c>
      <c r="K206" s="35" t="str">
        <f t="shared" si="44"/>
        <v/>
      </c>
      <c r="L206" s="36" t="str">
        <f t="shared" si="45"/>
        <v/>
      </c>
    </row>
    <row r="207" spans="1:12" s="35" customFormat="1" x14ac:dyDescent="0.25">
      <c r="A207" s="30" t="str">
        <f t="shared" si="39"/>
        <v>-</v>
      </c>
      <c r="B207" s="31" t="str">
        <f>IF(D207="","",Finish!N209)</f>
        <v/>
      </c>
      <c r="C207" s="31" t="str">
        <f>IF(D207="","",Finish!M209)</f>
        <v/>
      </c>
      <c r="D207" s="32" t="str">
        <f>IF(LEFT(Finish!O209,1)="W",Finish!J209,"")</f>
        <v/>
      </c>
      <c r="E207" s="33" t="str">
        <f>IF(B207="","",IF(B207="unattached","",COUNTIF(B$2:B207,B207)))</f>
        <v/>
      </c>
      <c r="F207" s="34" t="str">
        <f>IF(E207=3,SUMIF(B$2:B207,B207,D$2:D207),"")</f>
        <v/>
      </c>
      <c r="G207" s="35" t="str">
        <f t="shared" si="40"/>
        <v/>
      </c>
      <c r="H207" s="35" t="str">
        <f t="shared" si="41"/>
        <v/>
      </c>
      <c r="I207" s="36" t="str">
        <f t="shared" si="42"/>
        <v/>
      </c>
      <c r="J207" s="35" t="str">
        <f t="shared" si="43"/>
        <v/>
      </c>
      <c r="K207" s="35" t="str">
        <f t="shared" si="44"/>
        <v/>
      </c>
      <c r="L207" s="36" t="str">
        <f t="shared" si="45"/>
        <v/>
      </c>
    </row>
    <row r="208" spans="1:12" s="35" customFormat="1" x14ac:dyDescent="0.25">
      <c r="A208" s="30" t="str">
        <f t="shared" si="39"/>
        <v>-</v>
      </c>
      <c r="B208" s="31" t="str">
        <f>IF(D208="","",Finish!N210)</f>
        <v/>
      </c>
      <c r="C208" s="31" t="str">
        <f>IF(D208="","",Finish!M210)</f>
        <v/>
      </c>
      <c r="D208" s="32" t="str">
        <f>IF(LEFT(Finish!O210,1)="W",Finish!J210,"")</f>
        <v/>
      </c>
      <c r="E208" s="33" t="str">
        <f>IF(B208="","",IF(B208="unattached","",COUNTIF(B$2:B208,B208)))</f>
        <v/>
      </c>
      <c r="F208" s="34" t="str">
        <f>IF(E208=3,SUMIF(B$2:B208,B208,D$2:D208),"")</f>
        <v/>
      </c>
      <c r="G208" s="35" t="str">
        <f t="shared" si="40"/>
        <v/>
      </c>
      <c r="H208" s="35" t="str">
        <f t="shared" si="41"/>
        <v/>
      </c>
      <c r="I208" s="36" t="str">
        <f t="shared" si="42"/>
        <v/>
      </c>
      <c r="J208" s="35" t="str">
        <f t="shared" si="43"/>
        <v/>
      </c>
      <c r="K208" s="35" t="str">
        <f t="shared" si="44"/>
        <v/>
      </c>
      <c r="L208" s="36" t="str">
        <f t="shared" si="45"/>
        <v/>
      </c>
    </row>
    <row r="209" spans="1:12" s="35" customFormat="1" x14ac:dyDescent="0.25">
      <c r="A209" s="30" t="str">
        <f t="shared" si="39"/>
        <v>-</v>
      </c>
      <c r="B209" s="31" t="str">
        <f>IF(D209="","",Finish!N211)</f>
        <v/>
      </c>
      <c r="C209" s="31" t="str">
        <f>IF(D209="","",Finish!M211)</f>
        <v/>
      </c>
      <c r="D209" s="32" t="str">
        <f>IF(LEFT(Finish!O211,1)="W",Finish!J211,"")</f>
        <v/>
      </c>
      <c r="E209" s="33" t="str">
        <f>IF(B209="","",IF(B209="unattached","",COUNTIF(B$2:B209,B209)))</f>
        <v/>
      </c>
      <c r="F209" s="34" t="str">
        <f>IF(E209=3,SUMIF(B$2:B209,B209,D$2:D209),"")</f>
        <v/>
      </c>
      <c r="G209" s="35" t="str">
        <f t="shared" si="40"/>
        <v/>
      </c>
      <c r="H209" s="35" t="str">
        <f t="shared" si="41"/>
        <v/>
      </c>
      <c r="I209" s="36" t="str">
        <f t="shared" si="42"/>
        <v/>
      </c>
      <c r="J209" s="35" t="str">
        <f t="shared" si="43"/>
        <v/>
      </c>
      <c r="K209" s="35" t="str">
        <f t="shared" si="44"/>
        <v/>
      </c>
      <c r="L209" s="36" t="str">
        <f t="shared" si="45"/>
        <v/>
      </c>
    </row>
    <row r="210" spans="1:12" s="35" customFormat="1" x14ac:dyDescent="0.25">
      <c r="A210" s="30" t="str">
        <f t="shared" si="39"/>
        <v>-</v>
      </c>
      <c r="B210" s="31" t="str">
        <f>IF(D210="","",Finish!N212)</f>
        <v/>
      </c>
      <c r="C210" s="31" t="str">
        <f>IF(D210="","",Finish!M212)</f>
        <v/>
      </c>
      <c r="D210" s="32" t="str">
        <f>IF(LEFT(Finish!O212,1)="W",Finish!J212,"")</f>
        <v/>
      </c>
      <c r="E210" s="33" t="str">
        <f>IF(B210="","",IF(B210="unattached","",COUNTIF(B$2:B210,B210)))</f>
        <v/>
      </c>
      <c r="F210" s="34" t="str">
        <f>IF(E210=3,SUMIF(B$2:B210,B210,D$2:D210),"")</f>
        <v/>
      </c>
      <c r="G210" s="35" t="str">
        <f t="shared" si="40"/>
        <v/>
      </c>
      <c r="H210" s="35" t="str">
        <f t="shared" si="41"/>
        <v/>
      </c>
      <c r="I210" s="36" t="str">
        <f t="shared" si="42"/>
        <v/>
      </c>
      <c r="J210" s="35" t="str">
        <f t="shared" si="43"/>
        <v/>
      </c>
      <c r="K210" s="35" t="str">
        <f t="shared" si="44"/>
        <v/>
      </c>
      <c r="L210" s="36" t="str">
        <f t="shared" si="45"/>
        <v/>
      </c>
    </row>
    <row r="211" spans="1:12" s="35" customFormat="1" x14ac:dyDescent="0.25">
      <c r="A211" s="30" t="str">
        <f t="shared" si="39"/>
        <v>-</v>
      </c>
      <c r="B211" s="31" t="str">
        <f>IF(D211="","",Finish!N213)</f>
        <v/>
      </c>
      <c r="C211" s="31" t="str">
        <f>IF(D211="","",Finish!M213)</f>
        <v/>
      </c>
      <c r="D211" s="32" t="str">
        <f>IF(LEFT(Finish!O213,1)="W",Finish!J213,"")</f>
        <v/>
      </c>
      <c r="E211" s="33" t="str">
        <f>IF(B211="","",IF(B211="unattached","",COUNTIF(B$2:B211,B211)))</f>
        <v/>
      </c>
      <c r="F211" s="34" t="str">
        <f>IF(E211=3,SUMIF(B$2:B211,B211,D$2:D211),"")</f>
        <v/>
      </c>
      <c r="G211" s="35" t="str">
        <f t="shared" si="40"/>
        <v/>
      </c>
      <c r="H211" s="35" t="str">
        <f t="shared" si="41"/>
        <v/>
      </c>
      <c r="I211" s="36" t="str">
        <f t="shared" si="42"/>
        <v/>
      </c>
      <c r="J211" s="35" t="str">
        <f t="shared" si="43"/>
        <v/>
      </c>
      <c r="K211" s="35" t="str">
        <f t="shared" si="44"/>
        <v/>
      </c>
      <c r="L211" s="36" t="str">
        <f t="shared" si="45"/>
        <v/>
      </c>
    </row>
    <row r="212" spans="1:12" s="35" customFormat="1" x14ac:dyDescent="0.25">
      <c r="A212" s="30" t="str">
        <f t="shared" si="39"/>
        <v>-</v>
      </c>
      <c r="B212" s="31" t="str">
        <f>IF(D212="","",Finish!N214)</f>
        <v/>
      </c>
      <c r="C212" s="31" t="str">
        <f>IF(D212="","",Finish!M214)</f>
        <v/>
      </c>
      <c r="D212" s="32" t="str">
        <f>IF(LEFT(Finish!O214,1)="W",Finish!J214,"")</f>
        <v/>
      </c>
      <c r="E212" s="33" t="str">
        <f>IF(B212="","",IF(B212="unattached","",COUNTIF(B$2:B212,B212)))</f>
        <v/>
      </c>
      <c r="F212" s="34" t="str">
        <f>IF(E212=3,SUMIF(B$2:B212,B212,D$2:D212),"")</f>
        <v/>
      </c>
      <c r="G212" s="35" t="str">
        <f t="shared" si="40"/>
        <v/>
      </c>
      <c r="H212" s="35" t="str">
        <f t="shared" si="41"/>
        <v/>
      </c>
      <c r="I212" s="36" t="str">
        <f t="shared" si="42"/>
        <v/>
      </c>
      <c r="J212" s="35" t="str">
        <f t="shared" si="43"/>
        <v/>
      </c>
      <c r="K212" s="35" t="str">
        <f t="shared" si="44"/>
        <v/>
      </c>
      <c r="L212" s="36" t="str">
        <f t="shared" si="45"/>
        <v/>
      </c>
    </row>
    <row r="213" spans="1:12" s="35" customFormat="1" x14ac:dyDescent="0.25">
      <c r="A213" s="30" t="str">
        <f t="shared" si="39"/>
        <v>-</v>
      </c>
      <c r="B213" s="31" t="str">
        <f>IF(D213="","",Finish!N215)</f>
        <v/>
      </c>
      <c r="C213" s="31" t="str">
        <f>IF(D213="","",Finish!M215)</f>
        <v/>
      </c>
      <c r="D213" s="32" t="str">
        <f>IF(LEFT(Finish!O215,1)="W",Finish!J215,"")</f>
        <v/>
      </c>
      <c r="E213" s="33" t="str">
        <f>IF(B213="","",IF(B213="unattached","",COUNTIF(B$2:B213,B213)))</f>
        <v/>
      </c>
      <c r="F213" s="34" t="str">
        <f>IF(E213=3,SUMIF(B$2:B213,B213,D$2:D213),"")</f>
        <v/>
      </c>
      <c r="G213" s="35" t="str">
        <f t="shared" si="40"/>
        <v/>
      </c>
      <c r="H213" s="35" t="str">
        <f t="shared" si="41"/>
        <v/>
      </c>
      <c r="I213" s="36" t="str">
        <f t="shared" si="42"/>
        <v/>
      </c>
      <c r="J213" s="35" t="str">
        <f t="shared" si="43"/>
        <v/>
      </c>
      <c r="K213" s="35" t="str">
        <f t="shared" si="44"/>
        <v/>
      </c>
      <c r="L213" s="36" t="str">
        <f t="shared" si="45"/>
        <v/>
      </c>
    </row>
    <row r="214" spans="1:12" s="35" customFormat="1" x14ac:dyDescent="0.25">
      <c r="A214" s="30" t="str">
        <f t="shared" si="39"/>
        <v>-</v>
      </c>
      <c r="B214" s="31" t="str">
        <f>IF(D214="","",Finish!N216)</f>
        <v/>
      </c>
      <c r="C214" s="31" t="str">
        <f>IF(D214="","",Finish!M216)</f>
        <v/>
      </c>
      <c r="D214" s="32" t="str">
        <f>IF(LEFT(Finish!O216,1)="W",Finish!J216,"")</f>
        <v/>
      </c>
      <c r="E214" s="33" t="str">
        <f>IF(B214="","",IF(B214="unattached","",COUNTIF(B$2:B214,B214)))</f>
        <v/>
      </c>
      <c r="F214" s="34" t="str">
        <f>IF(E214=3,SUMIF(B$2:B214,B214,D$2:D214),"")</f>
        <v/>
      </c>
      <c r="G214" s="35" t="str">
        <f t="shared" si="40"/>
        <v/>
      </c>
      <c r="H214" s="35" t="str">
        <f t="shared" si="41"/>
        <v/>
      </c>
      <c r="I214" s="36" t="str">
        <f t="shared" si="42"/>
        <v/>
      </c>
      <c r="J214" s="35" t="str">
        <f t="shared" si="43"/>
        <v/>
      </c>
      <c r="K214" s="35" t="str">
        <f t="shared" si="44"/>
        <v/>
      </c>
      <c r="L214" s="36" t="str">
        <f t="shared" si="45"/>
        <v/>
      </c>
    </row>
    <row r="215" spans="1:12" s="35" customFormat="1" x14ac:dyDescent="0.25">
      <c r="A215" s="30" t="str">
        <f t="shared" si="39"/>
        <v>-</v>
      </c>
      <c r="B215" s="31" t="str">
        <f>IF(D215="","",Finish!N217)</f>
        <v/>
      </c>
      <c r="C215" s="31" t="str">
        <f>IF(D215="","",Finish!M217)</f>
        <v/>
      </c>
      <c r="D215" s="32" t="str">
        <f>IF(LEFT(Finish!O217,1)="W",Finish!J217,"")</f>
        <v/>
      </c>
      <c r="E215" s="33" t="str">
        <f>IF(B215="","",IF(B215="unattached","",COUNTIF(B$2:B215,B215)))</f>
        <v/>
      </c>
      <c r="F215" s="34" t="str">
        <f>IF(E215=3,SUMIF(B$2:B215,B215,D$2:D215),"")</f>
        <v/>
      </c>
      <c r="G215" s="35" t="str">
        <f t="shared" si="40"/>
        <v/>
      </c>
      <c r="H215" s="35" t="str">
        <f t="shared" si="41"/>
        <v/>
      </c>
      <c r="I215" s="36" t="str">
        <f t="shared" si="42"/>
        <v/>
      </c>
      <c r="J215" s="35" t="str">
        <f t="shared" si="43"/>
        <v/>
      </c>
      <c r="K215" s="35" t="str">
        <f t="shared" si="44"/>
        <v/>
      </c>
      <c r="L215" s="36" t="str">
        <f t="shared" si="45"/>
        <v/>
      </c>
    </row>
    <row r="216" spans="1:12" s="35" customFormat="1" x14ac:dyDescent="0.25">
      <c r="A216" s="30" t="str">
        <f t="shared" si="39"/>
        <v>-</v>
      </c>
      <c r="B216" s="31" t="str">
        <f>IF(D216="","",Finish!N218)</f>
        <v/>
      </c>
      <c r="C216" s="31" t="str">
        <f>IF(D216="","",Finish!M218)</f>
        <v/>
      </c>
      <c r="D216" s="32" t="str">
        <f>IF(LEFT(Finish!O218,1)="W",Finish!J218,"")</f>
        <v/>
      </c>
      <c r="E216" s="33" t="str">
        <f>IF(B216="","",IF(B216="unattached","",COUNTIF(B$2:B216,B216)))</f>
        <v/>
      </c>
      <c r="F216" s="34" t="str">
        <f>IF(E216=3,SUMIF(B$2:B216,B216,D$2:D216),"")</f>
        <v/>
      </c>
      <c r="G216" s="35" t="str">
        <f t="shared" si="40"/>
        <v/>
      </c>
      <c r="H216" s="35" t="str">
        <f t="shared" si="41"/>
        <v/>
      </c>
      <c r="I216" s="36" t="str">
        <f t="shared" si="42"/>
        <v/>
      </c>
      <c r="J216" s="35" t="str">
        <f t="shared" si="43"/>
        <v/>
      </c>
      <c r="K216" s="35" t="str">
        <f t="shared" si="44"/>
        <v/>
      </c>
      <c r="L216" s="36" t="str">
        <f t="shared" si="45"/>
        <v/>
      </c>
    </row>
    <row r="217" spans="1:12" s="35" customFormat="1" x14ac:dyDescent="0.25">
      <c r="A217" s="30" t="str">
        <f t="shared" si="39"/>
        <v>-</v>
      </c>
      <c r="B217" s="31" t="str">
        <f>IF(D217="","",Finish!N219)</f>
        <v/>
      </c>
      <c r="C217" s="31" t="str">
        <f>IF(D217="","",Finish!M219)</f>
        <v/>
      </c>
      <c r="D217" s="32" t="str">
        <f>IF(LEFT(Finish!O219,1)="W",Finish!J219,"")</f>
        <v/>
      </c>
      <c r="E217" s="33" t="str">
        <f>IF(B217="","",IF(B217="unattached","",COUNTIF(B$2:B217,B217)))</f>
        <v/>
      </c>
      <c r="F217" s="34" t="str">
        <f>IF(E217=3,SUMIF(B$2:B217,B217,D$2:D217),"")</f>
        <v/>
      </c>
      <c r="G217" s="35" t="str">
        <f t="shared" si="40"/>
        <v/>
      </c>
      <c r="H217" s="35" t="str">
        <f t="shared" si="41"/>
        <v/>
      </c>
      <c r="I217" s="36" t="str">
        <f t="shared" si="42"/>
        <v/>
      </c>
      <c r="J217" s="35" t="str">
        <f t="shared" si="43"/>
        <v/>
      </c>
      <c r="K217" s="35" t="str">
        <f t="shared" si="44"/>
        <v/>
      </c>
      <c r="L217" s="36" t="str">
        <f t="shared" si="45"/>
        <v/>
      </c>
    </row>
    <row r="218" spans="1:12" s="35" customFormat="1" x14ac:dyDescent="0.25">
      <c r="A218" s="30" t="str">
        <f t="shared" si="39"/>
        <v>-</v>
      </c>
      <c r="B218" s="31" t="str">
        <f>IF(D218="","",Finish!N220)</f>
        <v/>
      </c>
      <c r="C218" s="31" t="str">
        <f>IF(D218="","",Finish!M220)</f>
        <v/>
      </c>
      <c r="D218" s="32" t="str">
        <f>IF(LEFT(Finish!O220,1)="W",Finish!J220,"")</f>
        <v/>
      </c>
      <c r="E218" s="33" t="str">
        <f>IF(B218="","",IF(B218="unattached","",COUNTIF(B$2:B218,B218)))</f>
        <v/>
      </c>
      <c r="F218" s="34" t="str">
        <f>IF(E218=3,SUMIF(B$2:B218,B218,D$2:D218),"")</f>
        <v/>
      </c>
      <c r="G218" s="35" t="str">
        <f t="shared" si="40"/>
        <v/>
      </c>
      <c r="H218" s="35" t="str">
        <f t="shared" si="41"/>
        <v/>
      </c>
      <c r="I218" s="36" t="str">
        <f t="shared" si="42"/>
        <v/>
      </c>
      <c r="J218" s="35" t="str">
        <f t="shared" si="43"/>
        <v/>
      </c>
      <c r="K218" s="35" t="str">
        <f t="shared" si="44"/>
        <v/>
      </c>
      <c r="L218" s="36" t="str">
        <f t="shared" si="45"/>
        <v/>
      </c>
    </row>
    <row r="219" spans="1:12" s="35" customFormat="1" x14ac:dyDescent="0.25">
      <c r="A219" s="30" t="str">
        <f t="shared" si="39"/>
        <v>-</v>
      </c>
      <c r="B219" s="31" t="str">
        <f>IF(D219="","",Finish!N221)</f>
        <v/>
      </c>
      <c r="C219" s="31" t="str">
        <f>IF(D219="","",Finish!M221)</f>
        <v/>
      </c>
      <c r="D219" s="32" t="str">
        <f>IF(LEFT(Finish!O221,1)="W",Finish!J221,"")</f>
        <v/>
      </c>
      <c r="E219" s="33" t="str">
        <f>IF(B219="","",IF(B219="unattached","",COUNTIF(B$2:B219,B219)))</f>
        <v/>
      </c>
      <c r="F219" s="34" t="str">
        <f>IF(E219=3,SUMIF(B$2:B219,B219,D$2:D219),"")</f>
        <v/>
      </c>
      <c r="G219" s="35" t="str">
        <f t="shared" si="40"/>
        <v/>
      </c>
      <c r="H219" s="35" t="str">
        <f t="shared" si="41"/>
        <v/>
      </c>
      <c r="I219" s="36" t="str">
        <f t="shared" si="42"/>
        <v/>
      </c>
      <c r="J219" s="35" t="str">
        <f t="shared" si="43"/>
        <v/>
      </c>
      <c r="K219" s="35" t="str">
        <f t="shared" si="44"/>
        <v/>
      </c>
      <c r="L219" s="36" t="str">
        <f t="shared" si="45"/>
        <v/>
      </c>
    </row>
    <row r="220" spans="1:12" s="35" customFormat="1" x14ac:dyDescent="0.25">
      <c r="A220" s="30" t="str">
        <f t="shared" si="39"/>
        <v>-</v>
      </c>
      <c r="B220" s="31" t="str">
        <f>IF(D220="","",Finish!N222)</f>
        <v/>
      </c>
      <c r="C220" s="31" t="str">
        <f>IF(D220="","",Finish!M222)</f>
        <v/>
      </c>
      <c r="D220" s="32" t="str">
        <f>IF(LEFT(Finish!O222,1)="W",Finish!J222,"")</f>
        <v/>
      </c>
      <c r="E220" s="33" t="str">
        <f>IF(B220="","",IF(B220="unattached","",COUNTIF(B$2:B220,B220)))</f>
        <v/>
      </c>
      <c r="F220" s="34" t="str">
        <f>IF(E220=3,SUMIF(B$2:B220,B220,D$2:D220),"")</f>
        <v/>
      </c>
      <c r="G220" s="35" t="str">
        <f t="shared" si="40"/>
        <v/>
      </c>
      <c r="H220" s="35" t="str">
        <f t="shared" si="41"/>
        <v/>
      </c>
      <c r="I220" s="36" t="str">
        <f t="shared" si="42"/>
        <v/>
      </c>
      <c r="J220" s="35" t="str">
        <f t="shared" si="43"/>
        <v/>
      </c>
      <c r="K220" s="35" t="str">
        <f t="shared" si="44"/>
        <v/>
      </c>
      <c r="L220" s="36" t="str">
        <f t="shared" si="45"/>
        <v/>
      </c>
    </row>
    <row r="221" spans="1:12" s="35" customFormat="1" x14ac:dyDescent="0.25">
      <c r="A221" s="30" t="str">
        <f t="shared" si="39"/>
        <v>-</v>
      </c>
      <c r="B221" s="31" t="str">
        <f>IF(D221="","",Finish!N223)</f>
        <v/>
      </c>
      <c r="C221" s="31" t="str">
        <f>IF(D221="","",Finish!M223)</f>
        <v/>
      </c>
      <c r="D221" s="32" t="str">
        <f>IF(LEFT(Finish!O223,1)="W",Finish!J223,"")</f>
        <v/>
      </c>
      <c r="E221" s="33" t="str">
        <f>IF(B221="","",IF(B221="unattached","",COUNTIF(B$2:B221,B221)))</f>
        <v/>
      </c>
      <c r="F221" s="34" t="str">
        <f>IF(E221=3,SUMIF(B$2:B221,B221,D$2:D221),"")</f>
        <v/>
      </c>
      <c r="G221" s="35" t="str">
        <f t="shared" si="40"/>
        <v/>
      </c>
      <c r="H221" s="35" t="str">
        <f t="shared" si="41"/>
        <v/>
      </c>
      <c r="I221" s="36" t="str">
        <f t="shared" si="42"/>
        <v/>
      </c>
      <c r="J221" s="35" t="str">
        <f t="shared" si="43"/>
        <v/>
      </c>
      <c r="K221" s="35" t="str">
        <f t="shared" si="44"/>
        <v/>
      </c>
      <c r="L221" s="36" t="str">
        <f t="shared" si="45"/>
        <v/>
      </c>
    </row>
    <row r="222" spans="1:12" s="35" customFormat="1" x14ac:dyDescent="0.25">
      <c r="A222" s="30" t="str">
        <f t="shared" si="39"/>
        <v>-</v>
      </c>
      <c r="B222" s="31" t="str">
        <f>IF(D222="","",Finish!N224)</f>
        <v/>
      </c>
      <c r="C222" s="31" t="str">
        <f>IF(D222="","",Finish!M224)</f>
        <v/>
      </c>
      <c r="D222" s="32" t="str">
        <f>IF(LEFT(Finish!O224,1)="W",Finish!J224,"")</f>
        <v/>
      </c>
      <c r="E222" s="33" t="str">
        <f>IF(B222="","",IF(B222="unattached","",COUNTIF(B$2:B222,B222)))</f>
        <v/>
      </c>
      <c r="F222" s="34" t="str">
        <f>IF(E222=3,SUMIF(B$2:B222,B222,D$2:D222),"")</f>
        <v/>
      </c>
      <c r="G222" s="35" t="str">
        <f t="shared" si="40"/>
        <v/>
      </c>
      <c r="H222" s="35" t="str">
        <f t="shared" si="41"/>
        <v/>
      </c>
      <c r="I222" s="36" t="str">
        <f t="shared" si="42"/>
        <v/>
      </c>
      <c r="J222" s="35" t="str">
        <f t="shared" si="43"/>
        <v/>
      </c>
      <c r="K222" s="35" t="str">
        <f t="shared" si="44"/>
        <v/>
      </c>
      <c r="L222" s="36" t="str">
        <f t="shared" si="45"/>
        <v/>
      </c>
    </row>
    <row r="223" spans="1:12" s="35" customFormat="1" x14ac:dyDescent="0.25">
      <c r="A223" s="30" t="str">
        <f t="shared" si="39"/>
        <v>-</v>
      </c>
      <c r="B223" s="31" t="str">
        <f>IF(D223="","",Finish!N225)</f>
        <v/>
      </c>
      <c r="C223" s="31" t="str">
        <f>IF(D223="","",Finish!M225)</f>
        <v/>
      </c>
      <c r="D223" s="32" t="str">
        <f>IF(LEFT(Finish!O225,1)="W",Finish!J225,"")</f>
        <v/>
      </c>
      <c r="E223" s="33" t="str">
        <f>IF(B223="","",IF(B223="unattached","",COUNTIF(B$2:B223,B223)))</f>
        <v/>
      </c>
      <c r="F223" s="34" t="str">
        <f>IF(E223=3,SUMIF(B$2:B223,B223,D$2:D223),"")</f>
        <v/>
      </c>
      <c r="G223" s="35" t="str">
        <f t="shared" si="40"/>
        <v/>
      </c>
      <c r="H223" s="35" t="str">
        <f t="shared" si="41"/>
        <v/>
      </c>
      <c r="I223" s="36" t="str">
        <f t="shared" si="42"/>
        <v/>
      </c>
      <c r="J223" s="35" t="str">
        <f t="shared" si="43"/>
        <v/>
      </c>
      <c r="K223" s="35" t="str">
        <f t="shared" si="44"/>
        <v/>
      </c>
      <c r="L223" s="36" t="str">
        <f t="shared" si="45"/>
        <v/>
      </c>
    </row>
    <row r="224" spans="1:12" s="35" customFormat="1" x14ac:dyDescent="0.25">
      <c r="A224" s="30" t="str">
        <f t="shared" si="39"/>
        <v>-</v>
      </c>
      <c r="B224" s="31" t="str">
        <f>IF(D224="","",Finish!N226)</f>
        <v/>
      </c>
      <c r="C224" s="31" t="str">
        <f>IF(D224="","",Finish!M226)</f>
        <v/>
      </c>
      <c r="D224" s="32" t="str">
        <f>IF(LEFT(Finish!O226,1)="W",Finish!J226,"")</f>
        <v/>
      </c>
      <c r="E224" s="33" t="str">
        <f>IF(B224="","",IF(B224="unattached","",COUNTIF(B$2:B224,B224)))</f>
        <v/>
      </c>
      <c r="F224" s="34" t="str">
        <f>IF(E224=3,SUMIF(B$2:B224,B224,D$2:D224),"")</f>
        <v/>
      </c>
      <c r="G224" s="35" t="str">
        <f t="shared" si="40"/>
        <v/>
      </c>
      <c r="H224" s="35" t="str">
        <f t="shared" si="41"/>
        <v/>
      </c>
      <c r="I224" s="36" t="str">
        <f t="shared" si="42"/>
        <v/>
      </c>
      <c r="J224" s="35" t="str">
        <f t="shared" si="43"/>
        <v/>
      </c>
      <c r="K224" s="35" t="str">
        <f t="shared" si="44"/>
        <v/>
      </c>
      <c r="L224" s="36" t="str">
        <f t="shared" si="45"/>
        <v/>
      </c>
    </row>
    <row r="225" spans="1:12" s="35" customFormat="1" x14ac:dyDescent="0.25">
      <c r="A225" s="30" t="str">
        <f t="shared" si="39"/>
        <v>-</v>
      </c>
      <c r="B225" s="31" t="str">
        <f>IF(D225="","",Finish!N227)</f>
        <v/>
      </c>
      <c r="C225" s="31" t="str">
        <f>IF(D225="","",Finish!M227)</f>
        <v/>
      </c>
      <c r="D225" s="32" t="str">
        <f>IF(LEFT(Finish!O227,1)="W",Finish!J227,"")</f>
        <v/>
      </c>
      <c r="E225" s="33" t="str">
        <f>IF(B225="","",IF(B225="unattached","",COUNTIF(B$2:B225,B225)))</f>
        <v/>
      </c>
      <c r="F225" s="34" t="str">
        <f>IF(E225=3,SUMIF(B$2:B225,B225,D$2:D225),"")</f>
        <v/>
      </c>
      <c r="G225" s="35" t="str">
        <f t="shared" si="40"/>
        <v/>
      </c>
      <c r="H225" s="35" t="str">
        <f t="shared" si="41"/>
        <v/>
      </c>
      <c r="I225" s="36" t="str">
        <f t="shared" si="42"/>
        <v/>
      </c>
      <c r="J225" s="35" t="str">
        <f t="shared" si="43"/>
        <v/>
      </c>
      <c r="K225" s="35" t="str">
        <f t="shared" si="44"/>
        <v/>
      </c>
      <c r="L225" s="36" t="str">
        <f t="shared" si="45"/>
        <v/>
      </c>
    </row>
    <row r="226" spans="1:12" s="35" customFormat="1" x14ac:dyDescent="0.25">
      <c r="A226" s="30" t="str">
        <f t="shared" si="39"/>
        <v>-</v>
      </c>
      <c r="B226" s="31" t="str">
        <f>IF(D226="","",Finish!N228)</f>
        <v/>
      </c>
      <c r="C226" s="31" t="str">
        <f>IF(D226="","",Finish!M228)</f>
        <v/>
      </c>
      <c r="D226" s="32" t="str">
        <f>IF(LEFT(Finish!O228,1)="W",Finish!J228,"")</f>
        <v/>
      </c>
      <c r="E226" s="33" t="str">
        <f>IF(B226="","",IF(B226="unattached","",COUNTIF(B$2:B226,B226)))</f>
        <v/>
      </c>
      <c r="F226" s="34" t="str">
        <f>IF(E226=3,SUMIF(B$2:B226,B226,D$2:D226),"")</f>
        <v/>
      </c>
      <c r="G226" s="35" t="str">
        <f t="shared" si="40"/>
        <v/>
      </c>
      <c r="H226" s="35" t="str">
        <f t="shared" si="41"/>
        <v/>
      </c>
      <c r="I226" s="36" t="str">
        <f t="shared" si="42"/>
        <v/>
      </c>
      <c r="J226" s="35" t="str">
        <f t="shared" si="43"/>
        <v/>
      </c>
      <c r="K226" s="35" t="str">
        <f t="shared" si="44"/>
        <v/>
      </c>
      <c r="L226" s="36" t="str">
        <f t="shared" si="45"/>
        <v/>
      </c>
    </row>
    <row r="227" spans="1:12" s="35" customFormat="1" x14ac:dyDescent="0.25">
      <c r="A227" s="30" t="str">
        <f t="shared" si="39"/>
        <v>-</v>
      </c>
      <c r="B227" s="31" t="str">
        <f>IF(D227="","",Finish!N229)</f>
        <v/>
      </c>
      <c r="C227" s="31" t="str">
        <f>IF(D227="","",Finish!M229)</f>
        <v/>
      </c>
      <c r="D227" s="32" t="str">
        <f>IF(LEFT(Finish!O229,1)="W",Finish!J229,"")</f>
        <v/>
      </c>
      <c r="E227" s="33" t="str">
        <f>IF(B227="","",IF(B227="unattached","",COUNTIF(B$2:B227,B227)))</f>
        <v/>
      </c>
      <c r="F227" s="34" t="str">
        <f>IF(E227=3,SUMIF(B$2:B227,B227,D$2:D227),"")</f>
        <v/>
      </c>
      <c r="G227" s="35" t="str">
        <f t="shared" si="40"/>
        <v/>
      </c>
      <c r="H227" s="35" t="str">
        <f t="shared" si="41"/>
        <v/>
      </c>
      <c r="I227" s="36" t="str">
        <f t="shared" si="42"/>
        <v/>
      </c>
      <c r="J227" s="35" t="str">
        <f t="shared" si="43"/>
        <v/>
      </c>
      <c r="K227" s="35" t="str">
        <f t="shared" si="44"/>
        <v/>
      </c>
      <c r="L227" s="36" t="str">
        <f t="shared" si="45"/>
        <v/>
      </c>
    </row>
    <row r="228" spans="1:12" s="35" customFormat="1" x14ac:dyDescent="0.25">
      <c r="A228" s="30" t="str">
        <f t="shared" si="39"/>
        <v>-</v>
      </c>
      <c r="B228" s="31" t="str">
        <f>IF(D228="","",Finish!N230)</f>
        <v/>
      </c>
      <c r="C228" s="31" t="str">
        <f>IF(D228="","",Finish!M230)</f>
        <v/>
      </c>
      <c r="D228" s="32" t="str">
        <f>IF(LEFT(Finish!O230,1)="W",Finish!J230,"")</f>
        <v/>
      </c>
      <c r="E228" s="33" t="str">
        <f>IF(B228="","",IF(B228="unattached","",COUNTIF(B$2:B228,B228)))</f>
        <v/>
      </c>
      <c r="F228" s="34" t="str">
        <f>IF(E228=3,SUMIF(B$2:B228,B228,D$2:D228),"")</f>
        <v/>
      </c>
      <c r="G228" s="35" t="str">
        <f t="shared" si="40"/>
        <v/>
      </c>
      <c r="H228" s="35" t="str">
        <f t="shared" si="41"/>
        <v/>
      </c>
      <c r="I228" s="36" t="str">
        <f t="shared" si="42"/>
        <v/>
      </c>
      <c r="J228" s="35" t="str">
        <f t="shared" si="43"/>
        <v/>
      </c>
      <c r="K228" s="35" t="str">
        <f t="shared" si="44"/>
        <v/>
      </c>
      <c r="L228" s="36" t="str">
        <f t="shared" si="45"/>
        <v/>
      </c>
    </row>
    <row r="229" spans="1:12" s="35" customFormat="1" x14ac:dyDescent="0.25">
      <c r="A229" s="30" t="str">
        <f t="shared" si="39"/>
        <v>-</v>
      </c>
      <c r="B229" s="31" t="str">
        <f>IF(D229="","",Finish!N231)</f>
        <v/>
      </c>
      <c r="C229" s="31" t="str">
        <f>IF(D229="","",Finish!M231)</f>
        <v/>
      </c>
      <c r="D229" s="32" t="str">
        <f>IF(LEFT(Finish!O231,1)="W",Finish!J231,"")</f>
        <v/>
      </c>
      <c r="E229" s="33" t="str">
        <f>IF(B229="","",IF(B229="unattached","",COUNTIF(B$2:B229,B229)))</f>
        <v/>
      </c>
      <c r="F229" s="34" t="str">
        <f>IF(E229=3,SUMIF(B$2:B229,B229,D$2:D229),"")</f>
        <v/>
      </c>
      <c r="G229" s="35" t="str">
        <f t="shared" si="40"/>
        <v/>
      </c>
      <c r="H229" s="35" t="str">
        <f t="shared" si="41"/>
        <v/>
      </c>
      <c r="I229" s="36" t="str">
        <f t="shared" si="42"/>
        <v/>
      </c>
      <c r="J229" s="35" t="str">
        <f t="shared" si="43"/>
        <v/>
      </c>
      <c r="K229" s="35" t="str">
        <f t="shared" si="44"/>
        <v/>
      </c>
      <c r="L229" s="36" t="str">
        <f t="shared" si="45"/>
        <v/>
      </c>
    </row>
    <row r="230" spans="1:12" s="35" customFormat="1" x14ac:dyDescent="0.25">
      <c r="A230" s="30" t="str">
        <f t="shared" si="39"/>
        <v>-</v>
      </c>
      <c r="B230" s="31" t="str">
        <f>IF(D230="","",Finish!N232)</f>
        <v/>
      </c>
      <c r="C230" s="31" t="str">
        <f>IF(D230="","",Finish!M232)</f>
        <v/>
      </c>
      <c r="D230" s="32" t="str">
        <f>IF(LEFT(Finish!O232,1)="W",Finish!J232,"")</f>
        <v/>
      </c>
      <c r="E230" s="33" t="str">
        <f>IF(B230="","",IF(B230="unattached","",COUNTIF(B$2:B230,B230)))</f>
        <v/>
      </c>
      <c r="F230" s="34" t="str">
        <f>IF(E230=3,SUMIF(B$2:B230,B230,D$2:D230),"")</f>
        <v/>
      </c>
      <c r="G230" s="35" t="str">
        <f t="shared" si="40"/>
        <v/>
      </c>
      <c r="H230" s="35" t="str">
        <f t="shared" si="41"/>
        <v/>
      </c>
      <c r="I230" s="36" t="str">
        <f t="shared" si="42"/>
        <v/>
      </c>
      <c r="J230" s="35" t="str">
        <f t="shared" si="43"/>
        <v/>
      </c>
      <c r="K230" s="35" t="str">
        <f t="shared" si="44"/>
        <v/>
      </c>
      <c r="L230" s="36" t="str">
        <f t="shared" si="45"/>
        <v/>
      </c>
    </row>
    <row r="231" spans="1:12" s="35" customFormat="1" x14ac:dyDescent="0.25">
      <c r="A231" s="30" t="str">
        <f t="shared" si="39"/>
        <v>-</v>
      </c>
      <c r="B231" s="31" t="str">
        <f>IF(D231="","",Finish!N233)</f>
        <v/>
      </c>
      <c r="C231" s="31" t="str">
        <f>IF(D231="","",Finish!M233)</f>
        <v/>
      </c>
      <c r="D231" s="32" t="str">
        <f>IF(LEFT(Finish!O233,1)="W",Finish!J233,"")</f>
        <v/>
      </c>
      <c r="E231" s="33" t="str">
        <f>IF(B231="","",IF(B231="unattached","",COUNTIF(B$2:B231,B231)))</f>
        <v/>
      </c>
      <c r="F231" s="34" t="str">
        <f>IF(E231=3,SUMIF(B$2:B231,B231,D$2:D231),"")</f>
        <v/>
      </c>
      <c r="G231" s="35" t="str">
        <f t="shared" si="40"/>
        <v/>
      </c>
      <c r="H231" s="35" t="str">
        <f t="shared" si="41"/>
        <v/>
      </c>
      <c r="I231" s="36" t="str">
        <f t="shared" si="42"/>
        <v/>
      </c>
      <c r="J231" s="35" t="str">
        <f t="shared" si="43"/>
        <v/>
      </c>
      <c r="K231" s="35" t="str">
        <f t="shared" si="44"/>
        <v/>
      </c>
      <c r="L231" s="36" t="str">
        <f t="shared" si="45"/>
        <v/>
      </c>
    </row>
    <row r="232" spans="1:12" s="35" customFormat="1" x14ac:dyDescent="0.25">
      <c r="A232" s="30" t="str">
        <f t="shared" si="39"/>
        <v>-</v>
      </c>
      <c r="B232" s="31" t="str">
        <f>IF(D232="","",Finish!N234)</f>
        <v/>
      </c>
      <c r="C232" s="31" t="str">
        <f>IF(D232="","",Finish!M234)</f>
        <v/>
      </c>
      <c r="D232" s="32" t="str">
        <f>IF(LEFT(Finish!O234,1)="W",Finish!J234,"")</f>
        <v/>
      </c>
      <c r="E232" s="33" t="str">
        <f>IF(B232="","",IF(B232="unattached","",COUNTIF(B$2:B232,B232)))</f>
        <v/>
      </c>
      <c r="F232" s="34" t="str">
        <f>IF(E232=3,SUMIF(B$2:B232,B232,D$2:D232),"")</f>
        <v/>
      </c>
      <c r="G232" s="35" t="str">
        <f t="shared" si="40"/>
        <v/>
      </c>
      <c r="H232" s="35" t="str">
        <f t="shared" si="41"/>
        <v/>
      </c>
      <c r="I232" s="36" t="str">
        <f t="shared" si="42"/>
        <v/>
      </c>
      <c r="J232" s="35" t="str">
        <f t="shared" si="43"/>
        <v/>
      </c>
      <c r="K232" s="35" t="str">
        <f t="shared" si="44"/>
        <v/>
      </c>
      <c r="L232" s="36" t="str">
        <f t="shared" si="45"/>
        <v/>
      </c>
    </row>
    <row r="233" spans="1:12" s="35" customFormat="1" x14ac:dyDescent="0.25">
      <c r="A233" s="30" t="str">
        <f t="shared" si="39"/>
        <v>-</v>
      </c>
      <c r="B233" s="31" t="str">
        <f>IF(D233="","",Finish!N235)</f>
        <v/>
      </c>
      <c r="C233" s="31" t="str">
        <f>IF(D233="","",Finish!M235)</f>
        <v/>
      </c>
      <c r="D233" s="32" t="str">
        <f>IF(LEFT(Finish!O235,1)="W",Finish!J235,"")</f>
        <v/>
      </c>
      <c r="E233" s="33" t="str">
        <f>IF(B233="","",IF(B233="unattached","",COUNTIF(B$2:B233,B233)))</f>
        <v/>
      </c>
      <c r="F233" s="34" t="str">
        <f>IF(E233=3,SUMIF(B$2:B233,B233,D$2:D233),"")</f>
        <v/>
      </c>
      <c r="G233" s="35" t="str">
        <f t="shared" si="40"/>
        <v/>
      </c>
      <c r="H233" s="35" t="str">
        <f t="shared" si="41"/>
        <v/>
      </c>
      <c r="I233" s="36" t="str">
        <f t="shared" si="42"/>
        <v/>
      </c>
      <c r="J233" s="35" t="str">
        <f t="shared" si="43"/>
        <v/>
      </c>
      <c r="K233" s="35" t="str">
        <f t="shared" si="44"/>
        <v/>
      </c>
      <c r="L233" s="36" t="str">
        <f t="shared" si="45"/>
        <v/>
      </c>
    </row>
    <row r="234" spans="1:12" s="35" customFormat="1" x14ac:dyDescent="0.25">
      <c r="A234" s="30" t="str">
        <f t="shared" si="39"/>
        <v>-</v>
      </c>
      <c r="B234" s="31" t="str">
        <f>IF(D234="","",Finish!N236)</f>
        <v/>
      </c>
      <c r="C234" s="31" t="str">
        <f>IF(D234="","",Finish!M236)</f>
        <v/>
      </c>
      <c r="D234" s="32" t="str">
        <f>IF(LEFT(Finish!O236,1)="W",Finish!J236,"")</f>
        <v/>
      </c>
      <c r="E234" s="33" t="str">
        <f>IF(B234="","",IF(B234="unattached","",COUNTIF(B$2:B234,B234)))</f>
        <v/>
      </c>
      <c r="F234" s="34" t="str">
        <f>IF(E234=3,SUMIF(B$2:B234,B234,D$2:D234),"")</f>
        <v/>
      </c>
      <c r="G234" s="35" t="str">
        <f t="shared" si="40"/>
        <v/>
      </c>
      <c r="H234" s="35" t="str">
        <f t="shared" si="41"/>
        <v/>
      </c>
      <c r="I234" s="36" t="str">
        <f t="shared" si="42"/>
        <v/>
      </c>
      <c r="J234" s="35" t="str">
        <f t="shared" si="43"/>
        <v/>
      </c>
      <c r="K234" s="35" t="str">
        <f t="shared" si="44"/>
        <v/>
      </c>
      <c r="L234" s="36" t="str">
        <f t="shared" si="45"/>
        <v/>
      </c>
    </row>
    <row r="235" spans="1:12" s="35" customFormat="1" x14ac:dyDescent="0.25">
      <c r="A235" s="30" t="str">
        <f t="shared" si="39"/>
        <v>-</v>
      </c>
      <c r="B235" s="31" t="str">
        <f>IF(D235="","",Finish!N237)</f>
        <v/>
      </c>
      <c r="C235" s="31" t="str">
        <f>IF(D235="","",Finish!M237)</f>
        <v/>
      </c>
      <c r="D235" s="32" t="str">
        <f>IF(LEFT(Finish!O237,1)="W",Finish!J237,"")</f>
        <v/>
      </c>
      <c r="E235" s="33" t="str">
        <f>IF(B235="","",IF(B235="unattached","",COUNTIF(B$2:B235,B235)))</f>
        <v/>
      </c>
      <c r="F235" s="34" t="str">
        <f>IF(E235=3,SUMIF(B$2:B235,B235,D$2:D235),"")</f>
        <v/>
      </c>
      <c r="G235" s="35" t="str">
        <f t="shared" si="40"/>
        <v/>
      </c>
      <c r="H235" s="35" t="str">
        <f t="shared" si="41"/>
        <v/>
      </c>
      <c r="I235" s="36" t="str">
        <f t="shared" si="42"/>
        <v/>
      </c>
      <c r="J235" s="35" t="str">
        <f t="shared" si="43"/>
        <v/>
      </c>
      <c r="K235" s="35" t="str">
        <f t="shared" si="44"/>
        <v/>
      </c>
      <c r="L235" s="36" t="str">
        <f t="shared" si="45"/>
        <v/>
      </c>
    </row>
    <row r="236" spans="1:12" s="35" customFormat="1" x14ac:dyDescent="0.25">
      <c r="A236" s="30" t="str">
        <f t="shared" si="39"/>
        <v>-</v>
      </c>
      <c r="B236" s="31" t="str">
        <f>IF(D236="","",Finish!N238)</f>
        <v/>
      </c>
      <c r="C236" s="31" t="str">
        <f>IF(D236="","",Finish!M238)</f>
        <v/>
      </c>
      <c r="D236" s="32" t="str">
        <f>IF(LEFT(Finish!O238,1)="W",Finish!J238,"")</f>
        <v/>
      </c>
      <c r="E236" s="33" t="str">
        <f>IF(B236="","",IF(B236="unattached","",COUNTIF(B$2:B236,B236)))</f>
        <v/>
      </c>
      <c r="F236" s="34" t="str">
        <f>IF(E236=3,SUMIF(B$2:B236,B236,D$2:D236),"")</f>
        <v/>
      </c>
      <c r="G236" s="35" t="str">
        <f t="shared" si="40"/>
        <v/>
      </c>
      <c r="H236" s="35" t="str">
        <f t="shared" si="41"/>
        <v/>
      </c>
      <c r="I236" s="36" t="str">
        <f t="shared" si="42"/>
        <v/>
      </c>
      <c r="J236" s="35" t="str">
        <f t="shared" si="43"/>
        <v/>
      </c>
      <c r="K236" s="35" t="str">
        <f t="shared" si="44"/>
        <v/>
      </c>
      <c r="L236" s="36" t="str">
        <f t="shared" si="45"/>
        <v/>
      </c>
    </row>
    <row r="237" spans="1:12" s="35" customFormat="1" x14ac:dyDescent="0.25">
      <c r="A237" s="30" t="str">
        <f t="shared" si="39"/>
        <v>-</v>
      </c>
      <c r="B237" s="31" t="str">
        <f>IF(D237="","",Finish!N239)</f>
        <v/>
      </c>
      <c r="C237" s="31" t="str">
        <f>IF(D237="","",Finish!M239)</f>
        <v/>
      </c>
      <c r="D237" s="32" t="str">
        <f>IF(LEFT(Finish!O239,1)="W",Finish!J239,"")</f>
        <v/>
      </c>
      <c r="E237" s="33" t="str">
        <f>IF(B237="","",IF(B237="unattached","",COUNTIF(B$2:B237,B237)))</f>
        <v/>
      </c>
      <c r="F237" s="34" t="str">
        <f>IF(E237=3,SUMIF(B$2:B237,B237,D$2:D237),"")</f>
        <v/>
      </c>
      <c r="G237" s="35" t="str">
        <f t="shared" si="40"/>
        <v/>
      </c>
      <c r="H237" s="35" t="str">
        <f t="shared" si="41"/>
        <v/>
      </c>
      <c r="I237" s="36" t="str">
        <f t="shared" si="42"/>
        <v/>
      </c>
      <c r="J237" s="35" t="str">
        <f t="shared" si="43"/>
        <v/>
      </c>
      <c r="K237" s="35" t="str">
        <f t="shared" si="44"/>
        <v/>
      </c>
      <c r="L237" s="36" t="str">
        <f t="shared" si="45"/>
        <v/>
      </c>
    </row>
    <row r="238" spans="1:12" s="35" customFormat="1" x14ac:dyDescent="0.25">
      <c r="A238" s="30" t="str">
        <f t="shared" si="39"/>
        <v>-</v>
      </c>
      <c r="B238" s="31" t="str">
        <f>IF(D238="","",Finish!N240)</f>
        <v/>
      </c>
      <c r="C238" s="31" t="str">
        <f>IF(D238="","",Finish!M240)</f>
        <v/>
      </c>
      <c r="D238" s="32" t="str">
        <f>IF(LEFT(Finish!O240,1)="W",Finish!J240,"")</f>
        <v/>
      </c>
      <c r="E238" s="33" t="str">
        <f>IF(B238="","",IF(B238="unattached","",COUNTIF(B$2:B238,B238)))</f>
        <v/>
      </c>
      <c r="F238" s="34" t="str">
        <f>IF(E238=3,SUMIF(B$2:B238,B238,D$2:D238),"")</f>
        <v/>
      </c>
      <c r="G238" s="35" t="str">
        <f t="shared" si="40"/>
        <v/>
      </c>
      <c r="H238" s="35" t="str">
        <f t="shared" si="41"/>
        <v/>
      </c>
      <c r="I238" s="36" t="str">
        <f t="shared" si="42"/>
        <v/>
      </c>
      <c r="J238" s="35" t="str">
        <f t="shared" si="43"/>
        <v/>
      </c>
      <c r="K238" s="35" t="str">
        <f t="shared" si="44"/>
        <v/>
      </c>
      <c r="L238" s="36" t="str">
        <f t="shared" si="45"/>
        <v/>
      </c>
    </row>
    <row r="239" spans="1:12" s="35" customFormat="1" x14ac:dyDescent="0.25">
      <c r="A239" s="30" t="str">
        <f t="shared" si="39"/>
        <v>-</v>
      </c>
      <c r="B239" s="31" t="str">
        <f>IF(D239="","",Finish!N241)</f>
        <v/>
      </c>
      <c r="C239" s="31" t="str">
        <f>IF(D239="","",Finish!M241)</f>
        <v/>
      </c>
      <c r="D239" s="32" t="str">
        <f>IF(LEFT(Finish!O241,1)="W",Finish!J241,"")</f>
        <v/>
      </c>
      <c r="E239" s="33" t="str">
        <f>IF(B239="","",IF(B239="unattached","",COUNTIF(B$2:B239,B239)))</f>
        <v/>
      </c>
      <c r="F239" s="34" t="str">
        <f>IF(E239=3,SUMIF(B$2:B239,B239,D$2:D239),"")</f>
        <v/>
      </c>
      <c r="G239" s="35" t="str">
        <f t="shared" si="40"/>
        <v/>
      </c>
      <c r="H239" s="35" t="str">
        <f t="shared" si="41"/>
        <v/>
      </c>
      <c r="I239" s="36" t="str">
        <f t="shared" si="42"/>
        <v/>
      </c>
      <c r="J239" s="35" t="str">
        <f t="shared" si="43"/>
        <v/>
      </c>
      <c r="K239" s="35" t="str">
        <f t="shared" si="44"/>
        <v/>
      </c>
      <c r="L239" s="36" t="str">
        <f t="shared" si="45"/>
        <v/>
      </c>
    </row>
    <row r="240" spans="1:12" s="35" customFormat="1" x14ac:dyDescent="0.25">
      <c r="A240" s="30" t="str">
        <f t="shared" si="39"/>
        <v>-</v>
      </c>
      <c r="B240" s="31" t="str">
        <f>IF(D240="","",Finish!N242)</f>
        <v/>
      </c>
      <c r="C240" s="31" t="str">
        <f>IF(D240="","",Finish!M242)</f>
        <v/>
      </c>
      <c r="D240" s="32" t="str">
        <f>IF(LEFT(Finish!O242,1)="W",Finish!J242,"")</f>
        <v/>
      </c>
      <c r="E240" s="33" t="str">
        <f>IF(B240="","",IF(B240="unattached","",COUNTIF(B$2:B240,B240)))</f>
        <v/>
      </c>
      <c r="F240" s="34" t="str">
        <f>IF(E240=3,SUMIF(B$2:B240,B240,D$2:D240),"")</f>
        <v/>
      </c>
      <c r="G240" s="35" t="str">
        <f t="shared" si="40"/>
        <v/>
      </c>
      <c r="H240" s="35" t="str">
        <f t="shared" si="41"/>
        <v/>
      </c>
      <c r="I240" s="36" t="str">
        <f t="shared" si="42"/>
        <v/>
      </c>
      <c r="J240" s="35" t="str">
        <f t="shared" si="43"/>
        <v/>
      </c>
      <c r="K240" s="35" t="str">
        <f t="shared" si="44"/>
        <v/>
      </c>
      <c r="L240" s="36" t="str">
        <f t="shared" si="45"/>
        <v/>
      </c>
    </row>
    <row r="241" spans="1:12" s="35" customFormat="1" x14ac:dyDescent="0.25">
      <c r="A241" s="30" t="str">
        <f t="shared" si="39"/>
        <v>-</v>
      </c>
      <c r="B241" s="31" t="str">
        <f>IF(D241="","",Finish!N243)</f>
        <v/>
      </c>
      <c r="C241" s="31" t="str">
        <f>IF(D241="","",Finish!M243)</f>
        <v/>
      </c>
      <c r="D241" s="32" t="str">
        <f>IF(LEFT(Finish!O243,1)="W",Finish!J243,"")</f>
        <v/>
      </c>
      <c r="E241" s="33" t="str">
        <f>IF(B241="","",IF(B241="unattached","",COUNTIF(B$2:B241,B241)))</f>
        <v/>
      </c>
      <c r="F241" s="34" t="str">
        <f>IF(E241=3,SUMIF(B$2:B241,B241,D$2:D241),"")</f>
        <v/>
      </c>
      <c r="G241" s="35" t="str">
        <f t="shared" si="40"/>
        <v/>
      </c>
      <c r="H241" s="35" t="str">
        <f t="shared" si="41"/>
        <v/>
      </c>
      <c r="I241" s="36" t="str">
        <f t="shared" si="42"/>
        <v/>
      </c>
      <c r="J241" s="35" t="str">
        <f t="shared" si="43"/>
        <v/>
      </c>
      <c r="K241" s="35" t="str">
        <f t="shared" si="44"/>
        <v/>
      </c>
      <c r="L241" s="36" t="str">
        <f t="shared" si="45"/>
        <v/>
      </c>
    </row>
    <row r="242" spans="1:12" s="35" customFormat="1" x14ac:dyDescent="0.25">
      <c r="A242" s="30" t="str">
        <f t="shared" si="39"/>
        <v>-</v>
      </c>
      <c r="B242" s="31" t="str">
        <f>IF(D242="","",Finish!N244)</f>
        <v/>
      </c>
      <c r="C242" s="31" t="str">
        <f>IF(D242="","",Finish!M244)</f>
        <v/>
      </c>
      <c r="D242" s="32" t="str">
        <f>IF(LEFT(Finish!O244,1)="W",Finish!J244,"")</f>
        <v/>
      </c>
      <c r="E242" s="33" t="str">
        <f>IF(B242="","",IF(B242="unattached","",COUNTIF(B$2:B242,B242)))</f>
        <v/>
      </c>
      <c r="F242" s="34" t="str">
        <f>IF(E242=3,SUMIF(B$2:B242,B242,D$2:D242),"")</f>
        <v/>
      </c>
      <c r="G242" s="35" t="str">
        <f t="shared" si="40"/>
        <v/>
      </c>
      <c r="H242" s="35" t="str">
        <f t="shared" si="41"/>
        <v/>
      </c>
      <c r="I242" s="36" t="str">
        <f t="shared" si="42"/>
        <v/>
      </c>
      <c r="J242" s="35" t="str">
        <f t="shared" si="43"/>
        <v/>
      </c>
      <c r="K242" s="35" t="str">
        <f t="shared" si="44"/>
        <v/>
      </c>
      <c r="L242" s="36" t="str">
        <f t="shared" si="45"/>
        <v/>
      </c>
    </row>
    <row r="243" spans="1:12" s="35" customFormat="1" x14ac:dyDescent="0.25">
      <c r="A243" s="30" t="str">
        <f t="shared" si="39"/>
        <v>-</v>
      </c>
      <c r="B243" s="31" t="str">
        <f>IF(D243="","",Finish!N245)</f>
        <v/>
      </c>
      <c r="C243" s="31" t="str">
        <f>IF(D243="","",Finish!M245)</f>
        <v/>
      </c>
      <c r="D243" s="32" t="str">
        <f>IF(LEFT(Finish!O245,1)="W",Finish!J245,"")</f>
        <v/>
      </c>
      <c r="E243" s="33" t="str">
        <f>IF(B243="","",IF(B243="unattached","",COUNTIF(B$2:B243,B243)))</f>
        <v/>
      </c>
      <c r="F243" s="34" t="str">
        <f>IF(E243=3,SUMIF(B$2:B243,B243,D$2:D243),"")</f>
        <v/>
      </c>
      <c r="G243" s="35" t="str">
        <f t="shared" si="40"/>
        <v/>
      </c>
      <c r="H243" s="35" t="str">
        <f t="shared" si="41"/>
        <v/>
      </c>
      <c r="I243" s="36" t="str">
        <f t="shared" si="42"/>
        <v/>
      </c>
      <c r="J243" s="35" t="str">
        <f t="shared" si="43"/>
        <v/>
      </c>
      <c r="K243" s="35" t="str">
        <f t="shared" si="44"/>
        <v/>
      </c>
      <c r="L243" s="36" t="str">
        <f t="shared" si="45"/>
        <v/>
      </c>
    </row>
    <row r="244" spans="1:12" s="35" customFormat="1" x14ac:dyDescent="0.25">
      <c r="A244" s="30" t="str">
        <f t="shared" si="39"/>
        <v>-</v>
      </c>
      <c r="B244" s="31" t="str">
        <f>IF(D244="","",Finish!N246)</f>
        <v/>
      </c>
      <c r="C244" s="31" t="str">
        <f>IF(D244="","",Finish!M246)</f>
        <v/>
      </c>
      <c r="D244" s="32" t="str">
        <f>IF(LEFT(Finish!O246,1)="W",Finish!J246,"")</f>
        <v/>
      </c>
      <c r="E244" s="33" t="str">
        <f>IF(B244="","",IF(B244="unattached","",COUNTIF(B$2:B244,B244)))</f>
        <v/>
      </c>
      <c r="F244" s="34" t="str">
        <f>IF(E244=3,SUMIF(B$2:B244,B244,D$2:D244),"")</f>
        <v/>
      </c>
      <c r="G244" s="35" t="str">
        <f t="shared" si="40"/>
        <v/>
      </c>
      <c r="H244" s="35" t="str">
        <f t="shared" si="41"/>
        <v/>
      </c>
      <c r="I244" s="36" t="str">
        <f t="shared" si="42"/>
        <v/>
      </c>
      <c r="J244" s="35" t="str">
        <f t="shared" si="43"/>
        <v/>
      </c>
      <c r="K244" s="35" t="str">
        <f t="shared" si="44"/>
        <v/>
      </c>
      <c r="L244" s="36" t="str">
        <f t="shared" si="45"/>
        <v/>
      </c>
    </row>
    <row r="245" spans="1:12" s="35" customFormat="1" x14ac:dyDescent="0.25">
      <c r="A245" s="30" t="str">
        <f t="shared" si="39"/>
        <v>-</v>
      </c>
      <c r="B245" s="31" t="str">
        <f>IF(D245="","",Finish!N247)</f>
        <v/>
      </c>
      <c r="C245" s="31" t="str">
        <f>IF(D245="","",Finish!M247)</f>
        <v/>
      </c>
      <c r="D245" s="32" t="str">
        <f>IF(LEFT(Finish!O247,1)="W",Finish!J247,"")</f>
        <v/>
      </c>
      <c r="E245" s="33" t="str">
        <f>IF(B245="","",IF(B245="unattached","",COUNTIF(B$2:B245,B245)))</f>
        <v/>
      </c>
      <c r="F245" s="34" t="str">
        <f>IF(E245=3,SUMIF(B$2:B245,B245,D$2:D245),"")</f>
        <v/>
      </c>
      <c r="G245" s="35" t="str">
        <f t="shared" si="40"/>
        <v/>
      </c>
      <c r="H245" s="35" t="str">
        <f t="shared" si="41"/>
        <v/>
      </c>
      <c r="I245" s="36" t="str">
        <f t="shared" si="42"/>
        <v/>
      </c>
      <c r="J245" s="35" t="str">
        <f t="shared" si="43"/>
        <v/>
      </c>
      <c r="K245" s="35" t="str">
        <f t="shared" si="44"/>
        <v/>
      </c>
      <c r="L245" s="36" t="str">
        <f t="shared" si="45"/>
        <v/>
      </c>
    </row>
    <row r="246" spans="1:12" s="35" customFormat="1" x14ac:dyDescent="0.25">
      <c r="A246" s="30" t="str">
        <f t="shared" si="39"/>
        <v>-</v>
      </c>
      <c r="B246" s="31" t="str">
        <f>IF(D246="","",Finish!N248)</f>
        <v/>
      </c>
      <c r="C246" s="31" t="str">
        <f>IF(D246="","",Finish!M248)</f>
        <v/>
      </c>
      <c r="D246" s="32" t="str">
        <f>IF(LEFT(Finish!O248,1)="W",Finish!J248,"")</f>
        <v/>
      </c>
      <c r="E246" s="33" t="str">
        <f>IF(B246="","",IF(B246="unattached","",COUNTIF(B$2:B246,B246)))</f>
        <v/>
      </c>
      <c r="F246" s="34" t="str">
        <f>IF(E246=3,SUMIF(B$2:B246,B246,D$2:D246),"")</f>
        <v/>
      </c>
      <c r="G246" s="35" t="str">
        <f t="shared" si="40"/>
        <v/>
      </c>
      <c r="H246" s="35" t="str">
        <f t="shared" si="41"/>
        <v/>
      </c>
      <c r="I246" s="36" t="str">
        <f t="shared" si="42"/>
        <v/>
      </c>
      <c r="J246" s="35" t="str">
        <f t="shared" si="43"/>
        <v/>
      </c>
      <c r="K246" s="35" t="str">
        <f t="shared" si="44"/>
        <v/>
      </c>
      <c r="L246" s="36" t="str">
        <f t="shared" si="45"/>
        <v/>
      </c>
    </row>
    <row r="247" spans="1:12" s="35" customFormat="1" x14ac:dyDescent="0.25">
      <c r="A247" s="30" t="str">
        <f t="shared" si="39"/>
        <v>-</v>
      </c>
      <c r="B247" s="31" t="str">
        <f>IF(D247="","",Finish!N249)</f>
        <v/>
      </c>
      <c r="C247" s="31" t="str">
        <f>IF(D247="","",Finish!M249)</f>
        <v/>
      </c>
      <c r="D247" s="32" t="str">
        <f>IF(LEFT(Finish!O249,1)="W",Finish!J249,"")</f>
        <v/>
      </c>
      <c r="E247" s="33" t="str">
        <f>IF(B247="","",IF(B247="unattached","",COUNTIF(B$2:B247,B247)))</f>
        <v/>
      </c>
      <c r="F247" s="34" t="str">
        <f>IF(E247=3,SUMIF(B$2:B247,B247,D$2:D247),"")</f>
        <v/>
      </c>
      <c r="G247" s="35" t="str">
        <f t="shared" si="40"/>
        <v/>
      </c>
      <c r="H247" s="35" t="str">
        <f t="shared" si="41"/>
        <v/>
      </c>
      <c r="I247" s="36" t="str">
        <f t="shared" si="42"/>
        <v/>
      </c>
      <c r="J247" s="35" t="str">
        <f t="shared" si="43"/>
        <v/>
      </c>
      <c r="K247" s="35" t="str">
        <f t="shared" si="44"/>
        <v/>
      </c>
      <c r="L247" s="36" t="str">
        <f t="shared" si="45"/>
        <v/>
      </c>
    </row>
    <row r="248" spans="1:12" s="35" customFormat="1" x14ac:dyDescent="0.25">
      <c r="A248" s="30" t="str">
        <f t="shared" si="39"/>
        <v>-</v>
      </c>
      <c r="B248" s="31" t="str">
        <f>IF(D248="","",Finish!N250)</f>
        <v/>
      </c>
      <c r="C248" s="31" t="str">
        <f>IF(D248="","",Finish!M250)</f>
        <v/>
      </c>
      <c r="D248" s="32" t="str">
        <f>IF(LEFT(Finish!O250,1)="W",Finish!J250,"")</f>
        <v/>
      </c>
      <c r="E248" s="33" t="str">
        <f>IF(B248="","",IF(B248="unattached","",COUNTIF(B$2:B248,B248)))</f>
        <v/>
      </c>
      <c r="F248" s="34" t="str">
        <f>IF(E248=3,SUMIF(B$2:B248,B248,D$2:D248),"")</f>
        <v/>
      </c>
      <c r="G248" s="35" t="str">
        <f t="shared" si="40"/>
        <v/>
      </c>
      <c r="H248" s="35" t="str">
        <f t="shared" si="41"/>
        <v/>
      </c>
      <c r="I248" s="36" t="str">
        <f t="shared" si="42"/>
        <v/>
      </c>
      <c r="J248" s="35" t="str">
        <f t="shared" si="43"/>
        <v/>
      </c>
      <c r="K248" s="35" t="str">
        <f t="shared" si="44"/>
        <v/>
      </c>
      <c r="L248" s="36" t="str">
        <f t="shared" si="45"/>
        <v/>
      </c>
    </row>
    <row r="249" spans="1:12" s="35" customFormat="1" x14ac:dyDescent="0.25">
      <c r="A249" s="30" t="str">
        <f t="shared" si="39"/>
        <v>-</v>
      </c>
      <c r="B249" s="31" t="str">
        <f>IF(D249="","",Finish!N251)</f>
        <v/>
      </c>
      <c r="C249" s="31" t="str">
        <f>IF(D249="","",Finish!M251)</f>
        <v/>
      </c>
      <c r="D249" s="32" t="str">
        <f>IF(LEFT(Finish!O251,1)="W",Finish!J251,"")</f>
        <v/>
      </c>
      <c r="E249" s="33" t="str">
        <f>IF(B249="","",IF(B249="unattached","",COUNTIF(B$2:B249,B249)))</f>
        <v/>
      </c>
      <c r="F249" s="34" t="str">
        <f>IF(E249=3,SUMIF(B$2:B249,B249,D$2:D249),"")</f>
        <v/>
      </c>
      <c r="G249" s="35" t="str">
        <f t="shared" si="40"/>
        <v/>
      </c>
      <c r="H249" s="35" t="str">
        <f t="shared" si="41"/>
        <v/>
      </c>
      <c r="I249" s="36" t="str">
        <f t="shared" si="42"/>
        <v/>
      </c>
      <c r="J249" s="35" t="str">
        <f t="shared" si="43"/>
        <v/>
      </c>
      <c r="K249" s="35" t="str">
        <f t="shared" si="44"/>
        <v/>
      </c>
      <c r="L249" s="36" t="str">
        <f t="shared" si="45"/>
        <v/>
      </c>
    </row>
    <row r="250" spans="1:12" s="35" customFormat="1" x14ac:dyDescent="0.25">
      <c r="A250" s="30" t="str">
        <f t="shared" si="39"/>
        <v>-</v>
      </c>
      <c r="B250" s="31" t="str">
        <f>IF(D250="","",Finish!N252)</f>
        <v/>
      </c>
      <c r="C250" s="31" t="str">
        <f>IF(D250="","",Finish!M252)</f>
        <v/>
      </c>
      <c r="D250" s="32" t="str">
        <f>IF(LEFT(Finish!O252,1)="W",Finish!J252,"")</f>
        <v/>
      </c>
      <c r="E250" s="33" t="str">
        <f>IF(B250="","",IF(B250="unattached","",COUNTIF(B$2:B250,B250)))</f>
        <v/>
      </c>
      <c r="F250" s="34" t="str">
        <f>IF(E250=3,SUMIF(B$2:B250,B250,D$2:D250),"")</f>
        <v/>
      </c>
      <c r="G250" s="35" t="str">
        <f t="shared" si="40"/>
        <v/>
      </c>
      <c r="H250" s="35" t="str">
        <f t="shared" si="41"/>
        <v/>
      </c>
      <c r="I250" s="36" t="str">
        <f t="shared" si="42"/>
        <v/>
      </c>
      <c r="J250" s="35" t="str">
        <f t="shared" si="43"/>
        <v/>
      </c>
      <c r="K250" s="35" t="str">
        <f t="shared" si="44"/>
        <v/>
      </c>
      <c r="L250" s="36" t="str">
        <f t="shared" si="45"/>
        <v/>
      </c>
    </row>
    <row r="251" spans="1:12" s="35" customFormat="1" x14ac:dyDescent="0.25">
      <c r="A251" s="30" t="str">
        <f t="shared" si="39"/>
        <v>-</v>
      </c>
      <c r="B251" s="31" t="str">
        <f>IF(D251="","",Finish!N253)</f>
        <v/>
      </c>
      <c r="C251" s="31" t="str">
        <f>IF(D251="","",Finish!M253)</f>
        <v/>
      </c>
      <c r="D251" s="32" t="str">
        <f>IF(LEFT(Finish!O253,1)="W",Finish!J253,"")</f>
        <v/>
      </c>
      <c r="E251" s="33" t="str">
        <f>IF(B251="","",IF(B251="unattached","",COUNTIF(B$2:B251,B251)))</f>
        <v/>
      </c>
      <c r="F251" s="34" t="str">
        <f>IF(E251=3,SUMIF(B$2:B251,B251,D$2:D251),"")</f>
        <v/>
      </c>
      <c r="G251" s="35" t="str">
        <f t="shared" si="40"/>
        <v/>
      </c>
      <c r="H251" s="35" t="str">
        <f t="shared" si="41"/>
        <v/>
      </c>
      <c r="I251" s="36" t="str">
        <f t="shared" si="42"/>
        <v/>
      </c>
      <c r="J251" s="35" t="str">
        <f t="shared" si="43"/>
        <v/>
      </c>
      <c r="K251" s="35" t="str">
        <f t="shared" si="44"/>
        <v/>
      </c>
      <c r="L251" s="36" t="str">
        <f t="shared" si="45"/>
        <v/>
      </c>
    </row>
    <row r="252" spans="1:12" s="35" customFormat="1" x14ac:dyDescent="0.25">
      <c r="A252" s="30" t="str">
        <f t="shared" si="39"/>
        <v>-</v>
      </c>
      <c r="B252" s="31" t="str">
        <f>IF(D252="","",Finish!N254)</f>
        <v/>
      </c>
      <c r="C252" s="31" t="str">
        <f>IF(D252="","",Finish!M254)</f>
        <v/>
      </c>
      <c r="D252" s="32" t="str">
        <f>IF(LEFT(Finish!O254,1)="W",Finish!J254,"")</f>
        <v/>
      </c>
      <c r="E252" s="33" t="str">
        <f>IF(B252="","",IF(B252="unattached","",COUNTIF(B$2:B252,B252)))</f>
        <v/>
      </c>
      <c r="F252" s="34" t="str">
        <f>IF(E252=3,SUMIF(B$2:B252,B252,D$2:D252),"")</f>
        <v/>
      </c>
      <c r="G252" s="35" t="str">
        <f t="shared" si="40"/>
        <v/>
      </c>
      <c r="H252" s="35" t="str">
        <f t="shared" si="41"/>
        <v/>
      </c>
      <c r="I252" s="36" t="str">
        <f t="shared" si="42"/>
        <v/>
      </c>
      <c r="J252" s="35" t="str">
        <f t="shared" si="43"/>
        <v/>
      </c>
      <c r="K252" s="35" t="str">
        <f t="shared" si="44"/>
        <v/>
      </c>
      <c r="L252" s="36" t="str">
        <f t="shared" si="45"/>
        <v/>
      </c>
    </row>
    <row r="253" spans="1:12" s="35" customFormat="1" x14ac:dyDescent="0.25">
      <c r="A253" s="30" t="str">
        <f t="shared" si="39"/>
        <v>-</v>
      </c>
      <c r="B253" s="31" t="str">
        <f>IF(D253="","",Finish!N255)</f>
        <v/>
      </c>
      <c r="C253" s="31" t="str">
        <f>IF(D253="","",Finish!M255)</f>
        <v/>
      </c>
      <c r="D253" s="32" t="str">
        <f>IF(LEFT(Finish!O255,1)="W",Finish!J255,"")</f>
        <v/>
      </c>
      <c r="E253" s="33" t="str">
        <f>IF(B253="","",IF(B253="unattached","",COUNTIF(B$2:B253,B253)))</f>
        <v/>
      </c>
      <c r="F253" s="34" t="str">
        <f>IF(E253=3,SUMIF(B$2:B253,B253,D$2:D253),"")</f>
        <v/>
      </c>
      <c r="G253" s="35" t="str">
        <f t="shared" si="40"/>
        <v/>
      </c>
      <c r="H253" s="35" t="str">
        <f t="shared" si="41"/>
        <v/>
      </c>
      <c r="I253" s="36" t="str">
        <f t="shared" si="42"/>
        <v/>
      </c>
      <c r="J253" s="35" t="str">
        <f t="shared" si="43"/>
        <v/>
      </c>
      <c r="K253" s="35" t="str">
        <f t="shared" si="44"/>
        <v/>
      </c>
      <c r="L253" s="36" t="str">
        <f t="shared" si="45"/>
        <v/>
      </c>
    </row>
    <row r="254" spans="1:12" s="35" customFormat="1" x14ac:dyDescent="0.25">
      <c r="A254" s="30" t="str">
        <f t="shared" si="39"/>
        <v>-</v>
      </c>
      <c r="B254" s="31" t="str">
        <f>IF(D254="","",Finish!N256)</f>
        <v/>
      </c>
      <c r="C254" s="31" t="str">
        <f>IF(D254="","",Finish!M256)</f>
        <v/>
      </c>
      <c r="D254" s="32" t="str">
        <f>IF(LEFT(Finish!O256,1)="W",Finish!J256,"")</f>
        <v/>
      </c>
      <c r="E254" s="33" t="str">
        <f>IF(B254="","",IF(B254="unattached","",COUNTIF(B$2:B254,B254)))</f>
        <v/>
      </c>
      <c r="F254" s="34" t="str">
        <f>IF(E254=3,SUMIF(B$2:B254,B254,D$2:D254),"")</f>
        <v/>
      </c>
      <c r="G254" s="35" t="str">
        <f t="shared" si="40"/>
        <v/>
      </c>
      <c r="H254" s="35" t="str">
        <f t="shared" si="41"/>
        <v/>
      </c>
      <c r="I254" s="36" t="str">
        <f t="shared" si="42"/>
        <v/>
      </c>
      <c r="J254" s="35" t="str">
        <f t="shared" si="43"/>
        <v/>
      </c>
      <c r="K254" s="35" t="str">
        <f t="shared" si="44"/>
        <v/>
      </c>
      <c r="L254" s="36" t="str">
        <f t="shared" si="45"/>
        <v/>
      </c>
    </row>
    <row r="255" spans="1:12" s="35" customFormat="1" x14ac:dyDescent="0.25">
      <c r="A255" s="30" t="str">
        <f t="shared" si="39"/>
        <v>-</v>
      </c>
      <c r="B255" s="31" t="str">
        <f>IF(D255="","",Finish!N257)</f>
        <v/>
      </c>
      <c r="C255" s="31" t="str">
        <f>IF(D255="","",Finish!M257)</f>
        <v/>
      </c>
      <c r="D255" s="32" t="str">
        <f>IF(LEFT(Finish!O257,1)="W",Finish!J257,"")</f>
        <v/>
      </c>
      <c r="E255" s="33" t="str">
        <f>IF(B255="","",IF(B255="unattached","",COUNTIF(B$2:B255,B255)))</f>
        <v/>
      </c>
      <c r="F255" s="34" t="str">
        <f>IF(E255=3,SUMIF(B$2:B255,B255,D$2:D255),"")</f>
        <v/>
      </c>
      <c r="G255" s="35" t="str">
        <f t="shared" si="40"/>
        <v/>
      </c>
      <c r="H255" s="35" t="str">
        <f t="shared" si="41"/>
        <v/>
      </c>
      <c r="I255" s="36" t="str">
        <f t="shared" si="42"/>
        <v/>
      </c>
      <c r="J255" s="35" t="str">
        <f t="shared" si="43"/>
        <v/>
      </c>
      <c r="K255" s="35" t="str">
        <f t="shared" si="44"/>
        <v/>
      </c>
      <c r="L255" s="36" t="str">
        <f t="shared" si="45"/>
        <v/>
      </c>
    </row>
    <row r="256" spans="1:12" s="35" customFormat="1" x14ac:dyDescent="0.25">
      <c r="A256" s="30" t="str">
        <f t="shared" si="39"/>
        <v>-</v>
      </c>
      <c r="B256" s="31" t="str">
        <f>IF(D256="","",Finish!N258)</f>
        <v/>
      </c>
      <c r="C256" s="31" t="str">
        <f>IF(D256="","",Finish!M258)</f>
        <v/>
      </c>
      <c r="D256" s="32" t="str">
        <f>IF(LEFT(Finish!O258,1)="W",Finish!J258,"")</f>
        <v/>
      </c>
      <c r="E256" s="33" t="str">
        <f>IF(B256="","",IF(B256="unattached","",COUNTIF(B$2:B256,B256)))</f>
        <v/>
      </c>
      <c r="F256" s="34" t="str">
        <f>IF(E256=3,SUMIF(B$2:B256,B256,D$2:D256),"")</f>
        <v/>
      </c>
      <c r="G256" s="35" t="str">
        <f t="shared" si="40"/>
        <v/>
      </c>
      <c r="H256" s="35" t="str">
        <f t="shared" si="41"/>
        <v/>
      </c>
      <c r="I256" s="36" t="str">
        <f t="shared" si="42"/>
        <v/>
      </c>
      <c r="J256" s="35" t="str">
        <f t="shared" si="43"/>
        <v/>
      </c>
      <c r="K256" s="35" t="str">
        <f t="shared" si="44"/>
        <v/>
      </c>
      <c r="L256" s="36" t="str">
        <f t="shared" si="45"/>
        <v/>
      </c>
    </row>
    <row r="257" spans="1:12" s="35" customFormat="1" x14ac:dyDescent="0.25">
      <c r="A257" s="30" t="str">
        <f t="shared" si="39"/>
        <v>-</v>
      </c>
      <c r="B257" s="31" t="str">
        <f>IF(D257="","",Finish!N259)</f>
        <v/>
      </c>
      <c r="C257" s="31" t="str">
        <f>IF(D257="","",Finish!M259)</f>
        <v/>
      </c>
      <c r="D257" s="32" t="str">
        <f>IF(LEFT(Finish!O259,1)="W",Finish!J259,"")</f>
        <v/>
      </c>
      <c r="E257" s="33" t="str">
        <f>IF(B257="","",IF(B257="unattached","",COUNTIF(B$2:B257,B257)))</f>
        <v/>
      </c>
      <c r="F257" s="34" t="str">
        <f>IF(E257=3,SUMIF(B$2:B257,B257,D$2:D257),"")</f>
        <v/>
      </c>
      <c r="G257" s="35" t="str">
        <f t="shared" si="40"/>
        <v/>
      </c>
      <c r="H257" s="35" t="str">
        <f t="shared" si="41"/>
        <v/>
      </c>
      <c r="I257" s="36" t="str">
        <f t="shared" si="42"/>
        <v/>
      </c>
      <c r="J257" s="35" t="str">
        <f t="shared" si="43"/>
        <v/>
      </c>
      <c r="K257" s="35" t="str">
        <f t="shared" si="44"/>
        <v/>
      </c>
      <c r="L257" s="36" t="str">
        <f t="shared" si="45"/>
        <v/>
      </c>
    </row>
    <row r="258" spans="1:12" s="35" customFormat="1" x14ac:dyDescent="0.25">
      <c r="A258" s="30" t="str">
        <f t="shared" si="39"/>
        <v>-</v>
      </c>
      <c r="B258" s="31" t="str">
        <f>IF(D258="","",Finish!N260)</f>
        <v/>
      </c>
      <c r="C258" s="31" t="str">
        <f>IF(D258="","",Finish!M260)</f>
        <v/>
      </c>
      <c r="D258" s="32" t="str">
        <f>IF(LEFT(Finish!O260,1)="W",Finish!J260,"")</f>
        <v/>
      </c>
      <c r="E258" s="33" t="str">
        <f>IF(B258="","",IF(B258="unattached","",COUNTIF(B$2:B258,B258)))</f>
        <v/>
      </c>
      <c r="F258" s="34" t="str">
        <f>IF(E258=3,SUMIF(B$2:B258,B258,D$2:D258),"")</f>
        <v/>
      </c>
      <c r="G258" s="35" t="str">
        <f t="shared" si="40"/>
        <v/>
      </c>
      <c r="H258" s="35" t="str">
        <f t="shared" si="41"/>
        <v/>
      </c>
      <c r="I258" s="36" t="str">
        <f t="shared" si="42"/>
        <v/>
      </c>
      <c r="J258" s="35" t="str">
        <f t="shared" si="43"/>
        <v/>
      </c>
      <c r="K258" s="35" t="str">
        <f t="shared" si="44"/>
        <v/>
      </c>
      <c r="L258" s="36" t="str">
        <f t="shared" si="45"/>
        <v/>
      </c>
    </row>
    <row r="259" spans="1:12" s="35" customFormat="1" x14ac:dyDescent="0.25">
      <c r="A259" s="30" t="str">
        <f t="shared" ref="A259:A301" si="46">IF($F259="","-",RANK($F259,$F:$F,1))</f>
        <v>-</v>
      </c>
      <c r="B259" s="31" t="str">
        <f>IF(D259="","",Finish!N261)</f>
        <v/>
      </c>
      <c r="C259" s="31" t="str">
        <f>IF(D259="","",Finish!M261)</f>
        <v/>
      </c>
      <c r="D259" s="32" t="str">
        <f>IF(LEFT(Finish!O261,1)="W",Finish!J261,"")</f>
        <v/>
      </c>
      <c r="E259" s="33" t="str">
        <f>IF(B259="","",IF(B259="unattached","",COUNTIF(B$2:B259,B259)))</f>
        <v/>
      </c>
      <c r="F259" s="34" t="str">
        <f>IF(E259=3,SUMIF(B$2:B259,B259,D$2:D259),"")</f>
        <v/>
      </c>
      <c r="G259" s="35" t="str">
        <f t="shared" si="40"/>
        <v/>
      </c>
      <c r="H259" s="35" t="str">
        <f t="shared" si="41"/>
        <v/>
      </c>
      <c r="I259" s="36" t="str">
        <f t="shared" si="42"/>
        <v/>
      </c>
      <c r="J259" s="35" t="str">
        <f t="shared" si="43"/>
        <v/>
      </c>
      <c r="K259" s="35" t="str">
        <f t="shared" si="44"/>
        <v/>
      </c>
      <c r="L259" s="36" t="str">
        <f t="shared" si="45"/>
        <v/>
      </c>
    </row>
    <row r="260" spans="1:12" s="35" customFormat="1" x14ac:dyDescent="0.25">
      <c r="A260" s="30" t="str">
        <f t="shared" si="46"/>
        <v>-</v>
      </c>
      <c r="B260" s="31" t="str">
        <f>IF(D260="","",Finish!N262)</f>
        <v/>
      </c>
      <c r="C260" s="31" t="str">
        <f>IF(D260="","",Finish!M262)</f>
        <v/>
      </c>
      <c r="D260" s="32" t="str">
        <f>IF(LEFT(Finish!O262,1)="W",Finish!J262,"")</f>
        <v/>
      </c>
      <c r="E260" s="33" t="str">
        <f>IF(B260="","",IF(B260="unattached","",COUNTIF(B$2:B260,B260)))</f>
        <v/>
      </c>
      <c r="F260" s="34" t="str">
        <f>IF(E260=3,SUMIF(B$2:B260,B260,D$2:D260),"")</f>
        <v/>
      </c>
      <c r="G260" s="35" t="str">
        <f t="shared" si="40"/>
        <v/>
      </c>
      <c r="H260" s="35" t="str">
        <f t="shared" si="41"/>
        <v/>
      </c>
      <c r="I260" s="36" t="str">
        <f t="shared" si="42"/>
        <v/>
      </c>
      <c r="J260" s="35" t="str">
        <f t="shared" si="43"/>
        <v/>
      </c>
      <c r="K260" s="35" t="str">
        <f t="shared" si="44"/>
        <v/>
      </c>
      <c r="L260" s="36" t="str">
        <f t="shared" si="45"/>
        <v/>
      </c>
    </row>
    <row r="261" spans="1:12" s="35" customFormat="1" x14ac:dyDescent="0.25">
      <c r="A261" s="30" t="str">
        <f t="shared" si="46"/>
        <v>-</v>
      </c>
      <c r="B261" s="31" t="str">
        <f>IF(D261="","",Finish!N263)</f>
        <v/>
      </c>
      <c r="C261" s="31" t="str">
        <f>IF(D261="","",Finish!M263)</f>
        <v/>
      </c>
      <c r="D261" s="32" t="str">
        <f>IF(LEFT(Finish!O263,1)="W",Finish!J263,"")</f>
        <v/>
      </c>
      <c r="E261" s="33" t="str">
        <f>IF(B261="","",IF(B261="unattached","",COUNTIF(B$2:B261,B261)))</f>
        <v/>
      </c>
      <c r="F261" s="34" t="str">
        <f>IF(E261=3,SUMIF(B$2:B261,B261,D$2:D261),"")</f>
        <v/>
      </c>
      <c r="G261" s="35" t="str">
        <f t="shared" si="40"/>
        <v/>
      </c>
      <c r="H261" s="35" t="str">
        <f t="shared" si="41"/>
        <v/>
      </c>
      <c r="I261" s="36" t="str">
        <f t="shared" si="42"/>
        <v/>
      </c>
      <c r="J261" s="35" t="str">
        <f t="shared" si="43"/>
        <v/>
      </c>
      <c r="K261" s="35" t="str">
        <f t="shared" si="44"/>
        <v/>
      </c>
      <c r="L261" s="36" t="str">
        <f t="shared" si="45"/>
        <v/>
      </c>
    </row>
    <row r="262" spans="1:12" s="35" customFormat="1" x14ac:dyDescent="0.25">
      <c r="A262" s="30" t="str">
        <f t="shared" si="46"/>
        <v>-</v>
      </c>
      <c r="B262" s="31" t="str">
        <f>IF(D262="","",Finish!N264)</f>
        <v/>
      </c>
      <c r="C262" s="31" t="str">
        <f>IF(D262="","",Finish!M264)</f>
        <v/>
      </c>
      <c r="D262" s="32" t="str">
        <f>IF(LEFT(Finish!O264,1)="W",Finish!J264,"")</f>
        <v/>
      </c>
      <c r="E262" s="33" t="str">
        <f>IF(B262="","",IF(B262="unattached","",COUNTIF(B$2:B262,B262)))</f>
        <v/>
      </c>
      <c r="F262" s="34" t="str">
        <f>IF(E262=3,SUMIF(B$2:B262,B262,D$2:D262),"")</f>
        <v/>
      </c>
      <c r="G262" s="35" t="str">
        <f t="shared" si="40"/>
        <v/>
      </c>
      <c r="H262" s="35" t="str">
        <f t="shared" si="41"/>
        <v/>
      </c>
      <c r="I262" s="36" t="str">
        <f t="shared" si="42"/>
        <v/>
      </c>
      <c r="J262" s="35" t="str">
        <f t="shared" si="43"/>
        <v/>
      </c>
      <c r="K262" s="35" t="str">
        <f t="shared" si="44"/>
        <v/>
      </c>
      <c r="L262" s="36" t="str">
        <f t="shared" si="45"/>
        <v/>
      </c>
    </row>
    <row r="263" spans="1:12" s="35" customFormat="1" x14ac:dyDescent="0.25">
      <c r="A263" s="30" t="str">
        <f t="shared" si="46"/>
        <v>-</v>
      </c>
      <c r="B263" s="31" t="str">
        <f>IF(D263="","",Finish!N265)</f>
        <v/>
      </c>
      <c r="C263" s="31" t="str">
        <f>IF(D263="","",Finish!M265)</f>
        <v/>
      </c>
      <c r="D263" s="32" t="str">
        <f>IF(LEFT(Finish!O265,1)="W",Finish!J265,"")</f>
        <v/>
      </c>
      <c r="E263" s="33" t="str">
        <f>IF(B263="","",IF(B263="unattached","",COUNTIF(B$2:B263,B263)))</f>
        <v/>
      </c>
      <c r="F263" s="34" t="str">
        <f>IF(E263=3,SUMIF(B$2:B263,B263,D$2:D263),"")</f>
        <v/>
      </c>
      <c r="G263" s="35" t="str">
        <f t="shared" si="40"/>
        <v/>
      </c>
      <c r="H263" s="35" t="str">
        <f t="shared" si="41"/>
        <v/>
      </c>
      <c r="I263" s="36" t="str">
        <f t="shared" si="42"/>
        <v/>
      </c>
      <c r="J263" s="35" t="str">
        <f t="shared" si="43"/>
        <v/>
      </c>
      <c r="K263" s="35" t="str">
        <f t="shared" si="44"/>
        <v/>
      </c>
      <c r="L263" s="36" t="str">
        <f t="shared" si="45"/>
        <v/>
      </c>
    </row>
    <row r="264" spans="1:12" s="35" customFormat="1" x14ac:dyDescent="0.25">
      <c r="A264" s="30" t="str">
        <f t="shared" si="46"/>
        <v>-</v>
      </c>
      <c r="B264" s="31" t="str">
        <f>IF(D264="","",Finish!N266)</f>
        <v/>
      </c>
      <c r="C264" s="31" t="str">
        <f>IF(D264="","",Finish!M266)</f>
        <v/>
      </c>
      <c r="D264" s="32" t="str">
        <f>IF(LEFT(Finish!O266,1)="W",Finish!J266,"")</f>
        <v/>
      </c>
      <c r="E264" s="33" t="str">
        <f>IF(B264="","",IF(B264="unattached","",COUNTIF(B$2:B264,B264)))</f>
        <v/>
      </c>
      <c r="F264" s="34" t="str">
        <f>IF(E264=3,SUMIF(B$2:B264,B264,D$2:D264),"")</f>
        <v/>
      </c>
      <c r="G264" s="35" t="str">
        <f t="shared" si="40"/>
        <v/>
      </c>
      <c r="H264" s="35" t="str">
        <f t="shared" si="41"/>
        <v/>
      </c>
      <c r="I264" s="36" t="str">
        <f t="shared" si="42"/>
        <v/>
      </c>
      <c r="J264" s="35" t="str">
        <f t="shared" si="43"/>
        <v/>
      </c>
      <c r="K264" s="35" t="str">
        <f t="shared" si="44"/>
        <v/>
      </c>
      <c r="L264" s="36" t="str">
        <f t="shared" si="45"/>
        <v/>
      </c>
    </row>
    <row r="265" spans="1:12" s="35" customFormat="1" x14ac:dyDescent="0.25">
      <c r="A265" s="30" t="str">
        <f t="shared" si="46"/>
        <v>-</v>
      </c>
      <c r="B265" s="31" t="str">
        <f>IF(D265="","",Finish!N267)</f>
        <v/>
      </c>
      <c r="C265" s="31" t="str">
        <f>IF(D265="","",Finish!M267)</f>
        <v/>
      </c>
      <c r="D265" s="32" t="str">
        <f>IF(LEFT(Finish!O267,1)="W",Finish!J267,"")</f>
        <v/>
      </c>
      <c r="E265" s="33" t="str">
        <f>IF(B265="","",IF(B265="unattached","",COUNTIF(B$2:B265,B265)))</f>
        <v/>
      </c>
      <c r="F265" s="34" t="str">
        <f>IF(E265=3,SUMIF(B$2:B265,B265,D$2:D265),"")</f>
        <v/>
      </c>
      <c r="G265" s="35" t="str">
        <f t="shared" si="40"/>
        <v/>
      </c>
      <c r="H265" s="35" t="str">
        <f t="shared" si="41"/>
        <v/>
      </c>
      <c r="I265" s="36" t="str">
        <f t="shared" si="42"/>
        <v/>
      </c>
      <c r="J265" s="35" t="str">
        <f t="shared" si="43"/>
        <v/>
      </c>
      <c r="K265" s="35" t="str">
        <f t="shared" si="44"/>
        <v/>
      </c>
      <c r="L265" s="36" t="str">
        <f t="shared" si="45"/>
        <v/>
      </c>
    </row>
    <row r="266" spans="1:12" s="35" customFormat="1" x14ac:dyDescent="0.25">
      <c r="A266" s="30" t="str">
        <f t="shared" si="46"/>
        <v>-</v>
      </c>
      <c r="B266" s="31" t="str">
        <f>IF(D266="","",Finish!N268)</f>
        <v/>
      </c>
      <c r="C266" s="31" t="str">
        <f>IF(D266="","",Finish!M268)</f>
        <v/>
      </c>
      <c r="D266" s="32" t="str">
        <f>IF(LEFT(Finish!O268,1)="W",Finish!J268,"")</f>
        <v/>
      </c>
      <c r="E266" s="33" t="str">
        <f>IF(B266="","",IF(B266="unattached","",COUNTIF(B$2:B266,B266)))</f>
        <v/>
      </c>
      <c r="F266" s="34" t="str">
        <f>IF(E266=3,SUMIF(B$2:B266,B266,D$2:D266),"")</f>
        <v/>
      </c>
      <c r="G266" s="35" t="str">
        <f t="shared" ref="G266:G301" si="47">IF($E266=2,B266,"")</f>
        <v/>
      </c>
      <c r="H266" s="35" t="str">
        <f t="shared" ref="H266:H301" si="48">IF($E266=2,C266,"")</f>
        <v/>
      </c>
      <c r="I266" s="36" t="str">
        <f t="shared" ref="I266:I301" si="49">IF($E266=2,D266,"")</f>
        <v/>
      </c>
      <c r="J266" s="35" t="str">
        <f t="shared" ref="J266:J301" si="50">IF($E266=3,B266,"")</f>
        <v/>
      </c>
      <c r="K266" s="35" t="str">
        <f t="shared" ref="K266:K301" si="51">IF($E266=3,C266,"")</f>
        <v/>
      </c>
      <c r="L266" s="36" t="str">
        <f t="shared" ref="L266:L301" si="52">IF($E266=3,D266,"")</f>
        <v/>
      </c>
    </row>
    <row r="267" spans="1:12" s="35" customFormat="1" x14ac:dyDescent="0.25">
      <c r="A267" s="30" t="str">
        <f t="shared" si="46"/>
        <v>-</v>
      </c>
      <c r="B267" s="31" t="str">
        <f>IF(D267="","",Finish!N269)</f>
        <v/>
      </c>
      <c r="C267" s="31" t="str">
        <f>IF(D267="","",Finish!M269)</f>
        <v/>
      </c>
      <c r="D267" s="32" t="str">
        <f>IF(LEFT(Finish!O269,1)="W",Finish!J269,"")</f>
        <v/>
      </c>
      <c r="E267" s="33" t="str">
        <f>IF(B267="","",IF(B267="unattached","",COUNTIF(B$2:B267,B267)))</f>
        <v/>
      </c>
      <c r="F267" s="34" t="str">
        <f>IF(E267=3,SUMIF(B$2:B267,B267,D$2:D267),"")</f>
        <v/>
      </c>
      <c r="G267" s="35" t="str">
        <f t="shared" si="47"/>
        <v/>
      </c>
      <c r="H267" s="35" t="str">
        <f t="shared" si="48"/>
        <v/>
      </c>
      <c r="I267" s="36" t="str">
        <f t="shared" si="49"/>
        <v/>
      </c>
      <c r="J267" s="35" t="str">
        <f t="shared" si="50"/>
        <v/>
      </c>
      <c r="K267" s="35" t="str">
        <f t="shared" si="51"/>
        <v/>
      </c>
      <c r="L267" s="36" t="str">
        <f t="shared" si="52"/>
        <v/>
      </c>
    </row>
    <row r="268" spans="1:12" s="35" customFormat="1" x14ac:dyDescent="0.25">
      <c r="A268" s="30" t="str">
        <f t="shared" si="46"/>
        <v>-</v>
      </c>
      <c r="B268" s="31" t="str">
        <f>IF(D268="","",Finish!N270)</f>
        <v/>
      </c>
      <c r="C268" s="31" t="str">
        <f>IF(D268="","",Finish!M270)</f>
        <v/>
      </c>
      <c r="D268" s="32" t="str">
        <f>IF(LEFT(Finish!O270,1)="W",Finish!J270,"")</f>
        <v/>
      </c>
      <c r="E268" s="33" t="str">
        <f>IF(B268="","",IF(B268="unattached","",COUNTIF(B$2:B268,B268)))</f>
        <v/>
      </c>
      <c r="F268" s="34" t="str">
        <f>IF(E268=3,SUMIF(B$2:B268,B268,D$2:D268),"")</f>
        <v/>
      </c>
      <c r="G268" s="35" t="str">
        <f t="shared" si="47"/>
        <v/>
      </c>
      <c r="H268" s="35" t="str">
        <f t="shared" si="48"/>
        <v/>
      </c>
      <c r="I268" s="36" t="str">
        <f t="shared" si="49"/>
        <v/>
      </c>
      <c r="J268" s="35" t="str">
        <f t="shared" si="50"/>
        <v/>
      </c>
      <c r="K268" s="35" t="str">
        <f t="shared" si="51"/>
        <v/>
      </c>
      <c r="L268" s="36" t="str">
        <f t="shared" si="52"/>
        <v/>
      </c>
    </row>
    <row r="269" spans="1:12" s="35" customFormat="1" x14ac:dyDescent="0.25">
      <c r="A269" s="30" t="str">
        <f t="shared" si="46"/>
        <v>-</v>
      </c>
      <c r="B269" s="31" t="str">
        <f>IF(D269="","",Finish!N271)</f>
        <v/>
      </c>
      <c r="C269" s="31" t="str">
        <f>IF(D269="","",Finish!M271)</f>
        <v/>
      </c>
      <c r="D269" s="32" t="str">
        <f>IF(LEFT(Finish!O271,1)="W",Finish!J271,"")</f>
        <v/>
      </c>
      <c r="E269" s="33" t="str">
        <f>IF(B269="","",IF(B269="unattached","",COUNTIF(B$2:B269,B269)))</f>
        <v/>
      </c>
      <c r="F269" s="34" t="str">
        <f>IF(E269=3,SUMIF(B$2:B269,B269,D$2:D269),"")</f>
        <v/>
      </c>
      <c r="G269" s="35" t="str">
        <f t="shared" si="47"/>
        <v/>
      </c>
      <c r="H269" s="35" t="str">
        <f t="shared" si="48"/>
        <v/>
      </c>
      <c r="I269" s="36" t="str">
        <f t="shared" si="49"/>
        <v/>
      </c>
      <c r="J269" s="35" t="str">
        <f t="shared" si="50"/>
        <v/>
      </c>
      <c r="K269" s="35" t="str">
        <f t="shared" si="51"/>
        <v/>
      </c>
      <c r="L269" s="36" t="str">
        <f t="shared" si="52"/>
        <v/>
      </c>
    </row>
    <row r="270" spans="1:12" s="35" customFormat="1" x14ac:dyDescent="0.25">
      <c r="A270" s="30" t="str">
        <f t="shared" si="46"/>
        <v>-</v>
      </c>
      <c r="B270" s="31" t="str">
        <f>IF(D270="","",Finish!N272)</f>
        <v/>
      </c>
      <c r="C270" s="31" t="str">
        <f>IF(D270="","",Finish!M272)</f>
        <v/>
      </c>
      <c r="D270" s="32" t="str">
        <f>IF(LEFT(Finish!O272,1)="W",Finish!J272,"")</f>
        <v/>
      </c>
      <c r="E270" s="33" t="str">
        <f>IF(B270="","",IF(B270="unattached","",COUNTIF(B$2:B270,B270)))</f>
        <v/>
      </c>
      <c r="F270" s="34" t="str">
        <f>IF(E270=3,SUMIF(B$2:B270,B270,D$2:D270),"")</f>
        <v/>
      </c>
      <c r="G270" s="35" t="str">
        <f t="shared" si="47"/>
        <v/>
      </c>
      <c r="H270" s="35" t="str">
        <f t="shared" si="48"/>
        <v/>
      </c>
      <c r="I270" s="36" t="str">
        <f t="shared" si="49"/>
        <v/>
      </c>
      <c r="J270" s="35" t="str">
        <f t="shared" si="50"/>
        <v/>
      </c>
      <c r="K270" s="35" t="str">
        <f t="shared" si="51"/>
        <v/>
      </c>
      <c r="L270" s="36" t="str">
        <f t="shared" si="52"/>
        <v/>
      </c>
    </row>
    <row r="271" spans="1:12" s="35" customFormat="1" x14ac:dyDescent="0.25">
      <c r="A271" s="30" t="str">
        <f t="shared" si="46"/>
        <v>-</v>
      </c>
      <c r="B271" s="31" t="str">
        <f>IF(D271="","",Finish!N273)</f>
        <v/>
      </c>
      <c r="C271" s="31" t="str">
        <f>IF(D271="","",Finish!M273)</f>
        <v/>
      </c>
      <c r="D271" s="32" t="str">
        <f>IF(LEFT(Finish!O273,1)="W",Finish!J273,"")</f>
        <v/>
      </c>
      <c r="E271" s="33" t="str">
        <f>IF(B271="","",IF(B271="unattached","",COUNTIF(B$2:B271,B271)))</f>
        <v/>
      </c>
      <c r="F271" s="34" t="str">
        <f>IF(E271=3,SUMIF(B$2:B271,B271,D$2:D271),"")</f>
        <v/>
      </c>
      <c r="G271" s="35" t="str">
        <f t="shared" si="47"/>
        <v/>
      </c>
      <c r="H271" s="35" t="str">
        <f t="shared" si="48"/>
        <v/>
      </c>
      <c r="I271" s="36" t="str">
        <f t="shared" si="49"/>
        <v/>
      </c>
      <c r="J271" s="35" t="str">
        <f t="shared" si="50"/>
        <v/>
      </c>
      <c r="K271" s="35" t="str">
        <f t="shared" si="51"/>
        <v/>
      </c>
      <c r="L271" s="36" t="str">
        <f t="shared" si="52"/>
        <v/>
      </c>
    </row>
    <row r="272" spans="1:12" s="35" customFormat="1" x14ac:dyDescent="0.25">
      <c r="A272" s="30" t="str">
        <f t="shared" si="46"/>
        <v>-</v>
      </c>
      <c r="B272" s="31" t="str">
        <f>IF(D272="","",Finish!N274)</f>
        <v/>
      </c>
      <c r="C272" s="31" t="str">
        <f>IF(D272="","",Finish!M274)</f>
        <v/>
      </c>
      <c r="D272" s="32" t="str">
        <f>IF(LEFT(Finish!O274,1)="W",Finish!J274,"")</f>
        <v/>
      </c>
      <c r="E272" s="33" t="str">
        <f>IF(B272="","",IF(B272="unattached","",COUNTIF(B$2:B272,B272)))</f>
        <v/>
      </c>
      <c r="F272" s="34" t="str">
        <f>IF(E272=3,SUMIF(B$2:B272,B272,D$2:D272),"")</f>
        <v/>
      </c>
      <c r="G272" s="35" t="str">
        <f t="shared" si="47"/>
        <v/>
      </c>
      <c r="H272" s="35" t="str">
        <f t="shared" si="48"/>
        <v/>
      </c>
      <c r="I272" s="36" t="str">
        <f t="shared" si="49"/>
        <v/>
      </c>
      <c r="J272" s="35" t="str">
        <f t="shared" si="50"/>
        <v/>
      </c>
      <c r="K272" s="35" t="str">
        <f t="shared" si="51"/>
        <v/>
      </c>
      <c r="L272" s="36" t="str">
        <f t="shared" si="52"/>
        <v/>
      </c>
    </row>
    <row r="273" spans="1:12" s="35" customFormat="1" x14ac:dyDescent="0.25">
      <c r="A273" s="30" t="str">
        <f t="shared" si="46"/>
        <v>-</v>
      </c>
      <c r="B273" s="31" t="str">
        <f>IF(D273="","",Finish!N275)</f>
        <v/>
      </c>
      <c r="C273" s="31" t="str">
        <f>IF(D273="","",Finish!M275)</f>
        <v/>
      </c>
      <c r="D273" s="32" t="str">
        <f>IF(LEFT(Finish!O275,1)="W",Finish!J275,"")</f>
        <v/>
      </c>
      <c r="E273" s="33" t="str">
        <f>IF(B273="","",IF(B273="unattached","",COUNTIF(B$2:B273,B273)))</f>
        <v/>
      </c>
      <c r="F273" s="34" t="str">
        <f>IF(E273=3,SUMIF(B$2:B273,B273,D$2:D273),"")</f>
        <v/>
      </c>
      <c r="G273" s="35" t="str">
        <f t="shared" si="47"/>
        <v/>
      </c>
      <c r="H273" s="35" t="str">
        <f t="shared" si="48"/>
        <v/>
      </c>
      <c r="I273" s="36" t="str">
        <f t="shared" si="49"/>
        <v/>
      </c>
      <c r="J273" s="35" t="str">
        <f t="shared" si="50"/>
        <v/>
      </c>
      <c r="K273" s="35" t="str">
        <f t="shared" si="51"/>
        <v/>
      </c>
      <c r="L273" s="36" t="str">
        <f t="shared" si="52"/>
        <v/>
      </c>
    </row>
    <row r="274" spans="1:12" s="35" customFormat="1" x14ac:dyDescent="0.25">
      <c r="A274" s="30" t="str">
        <f t="shared" si="46"/>
        <v>-</v>
      </c>
      <c r="B274" s="31" t="str">
        <f>IF(D274="","",Finish!N276)</f>
        <v/>
      </c>
      <c r="C274" s="31" t="str">
        <f>IF(D274="","",Finish!M276)</f>
        <v/>
      </c>
      <c r="D274" s="32" t="str">
        <f>IF(LEFT(Finish!O276,1)="W",Finish!J276,"")</f>
        <v/>
      </c>
      <c r="E274" s="33" t="str">
        <f>IF(B274="","",IF(B274="unattached","",COUNTIF(B$2:B274,B274)))</f>
        <v/>
      </c>
      <c r="F274" s="34" t="str">
        <f>IF(E274=3,SUMIF(B$2:B274,B274,D$2:D274),"")</f>
        <v/>
      </c>
      <c r="G274" s="35" t="str">
        <f t="shared" si="47"/>
        <v/>
      </c>
      <c r="H274" s="35" t="str">
        <f t="shared" si="48"/>
        <v/>
      </c>
      <c r="I274" s="36" t="str">
        <f t="shared" si="49"/>
        <v/>
      </c>
      <c r="J274" s="35" t="str">
        <f t="shared" si="50"/>
        <v/>
      </c>
      <c r="K274" s="35" t="str">
        <f t="shared" si="51"/>
        <v/>
      </c>
      <c r="L274" s="36" t="str">
        <f t="shared" si="52"/>
        <v/>
      </c>
    </row>
    <row r="275" spans="1:12" s="35" customFormat="1" x14ac:dyDescent="0.25">
      <c r="A275" s="30" t="str">
        <f t="shared" si="46"/>
        <v>-</v>
      </c>
      <c r="B275" s="31" t="str">
        <f>IF(D275="","",Finish!N277)</f>
        <v/>
      </c>
      <c r="C275" s="31" t="str">
        <f>IF(D275="","",Finish!M277)</f>
        <v/>
      </c>
      <c r="D275" s="32" t="str">
        <f>IF(LEFT(Finish!O277,1)="W",Finish!J277,"")</f>
        <v/>
      </c>
      <c r="E275" s="33" t="str">
        <f>IF(B275="","",IF(B275="unattached","",COUNTIF(B$2:B275,B275)))</f>
        <v/>
      </c>
      <c r="F275" s="34" t="str">
        <f>IF(E275=3,SUMIF(B$2:B275,B275,D$2:D275),"")</f>
        <v/>
      </c>
      <c r="G275" s="35" t="str">
        <f t="shared" si="47"/>
        <v/>
      </c>
      <c r="H275" s="35" t="str">
        <f t="shared" si="48"/>
        <v/>
      </c>
      <c r="I275" s="36" t="str">
        <f t="shared" si="49"/>
        <v/>
      </c>
      <c r="J275" s="35" t="str">
        <f t="shared" si="50"/>
        <v/>
      </c>
      <c r="K275" s="35" t="str">
        <f t="shared" si="51"/>
        <v/>
      </c>
      <c r="L275" s="36" t="str">
        <f t="shared" si="52"/>
        <v/>
      </c>
    </row>
    <row r="276" spans="1:12" s="35" customFormat="1" x14ac:dyDescent="0.25">
      <c r="A276" s="30" t="str">
        <f t="shared" si="46"/>
        <v>-</v>
      </c>
      <c r="B276" s="31" t="str">
        <f>IF(D276="","",Finish!N278)</f>
        <v/>
      </c>
      <c r="C276" s="31" t="str">
        <f>IF(D276="","",Finish!M278)</f>
        <v/>
      </c>
      <c r="D276" s="32" t="str">
        <f>IF(LEFT(Finish!O278,1)="W",Finish!J278,"")</f>
        <v/>
      </c>
      <c r="E276" s="33" t="str">
        <f>IF(B276="","",IF(B276="unattached","",COUNTIF(B$2:B276,B276)))</f>
        <v/>
      </c>
      <c r="F276" s="34" t="str">
        <f>IF(E276=3,SUMIF(B$2:B276,B276,D$2:D276),"")</f>
        <v/>
      </c>
      <c r="G276" s="35" t="str">
        <f t="shared" si="47"/>
        <v/>
      </c>
      <c r="H276" s="35" t="str">
        <f t="shared" si="48"/>
        <v/>
      </c>
      <c r="I276" s="36" t="str">
        <f t="shared" si="49"/>
        <v/>
      </c>
      <c r="J276" s="35" t="str">
        <f t="shared" si="50"/>
        <v/>
      </c>
      <c r="K276" s="35" t="str">
        <f t="shared" si="51"/>
        <v/>
      </c>
      <c r="L276" s="36" t="str">
        <f t="shared" si="52"/>
        <v/>
      </c>
    </row>
    <row r="277" spans="1:12" s="35" customFormat="1" x14ac:dyDescent="0.25">
      <c r="A277" s="30" t="str">
        <f t="shared" si="46"/>
        <v>-</v>
      </c>
      <c r="B277" s="31" t="str">
        <f>IF(D277="","",Finish!N279)</f>
        <v/>
      </c>
      <c r="C277" s="31" t="str">
        <f>IF(D277="","",Finish!M279)</f>
        <v/>
      </c>
      <c r="D277" s="32" t="str">
        <f>IF(LEFT(Finish!O279,1)="W",Finish!J279,"")</f>
        <v/>
      </c>
      <c r="E277" s="33" t="str">
        <f>IF(B277="","",IF(B277="unattached","",COUNTIF(B$2:B277,B277)))</f>
        <v/>
      </c>
      <c r="F277" s="34" t="str">
        <f>IF(E277=3,SUMIF(B$2:B277,B277,D$2:D277),"")</f>
        <v/>
      </c>
      <c r="G277" s="35" t="str">
        <f t="shared" si="47"/>
        <v/>
      </c>
      <c r="H277" s="35" t="str">
        <f t="shared" si="48"/>
        <v/>
      </c>
      <c r="I277" s="36" t="str">
        <f t="shared" si="49"/>
        <v/>
      </c>
      <c r="J277" s="35" t="str">
        <f t="shared" si="50"/>
        <v/>
      </c>
      <c r="K277" s="35" t="str">
        <f t="shared" si="51"/>
        <v/>
      </c>
      <c r="L277" s="36" t="str">
        <f t="shared" si="52"/>
        <v/>
      </c>
    </row>
    <row r="278" spans="1:12" s="35" customFormat="1" x14ac:dyDescent="0.25">
      <c r="A278" s="30" t="str">
        <f t="shared" si="46"/>
        <v>-</v>
      </c>
      <c r="B278" s="31" t="str">
        <f>IF(D278="","",Finish!N280)</f>
        <v/>
      </c>
      <c r="C278" s="31" t="str">
        <f>IF(D278="","",Finish!M280)</f>
        <v/>
      </c>
      <c r="D278" s="32" t="str">
        <f>IF(LEFT(Finish!O280,1)="W",Finish!J280,"")</f>
        <v/>
      </c>
      <c r="E278" s="33" t="str">
        <f>IF(B278="","",IF(B278="unattached","",COUNTIF(B$2:B278,B278)))</f>
        <v/>
      </c>
      <c r="F278" s="34" t="str">
        <f>IF(E278=3,SUMIF(B$2:B278,B278,D$2:D278),"")</f>
        <v/>
      </c>
      <c r="G278" s="35" t="str">
        <f t="shared" si="47"/>
        <v/>
      </c>
      <c r="H278" s="35" t="str">
        <f t="shared" si="48"/>
        <v/>
      </c>
      <c r="I278" s="36" t="str">
        <f t="shared" si="49"/>
        <v/>
      </c>
      <c r="J278" s="35" t="str">
        <f t="shared" si="50"/>
        <v/>
      </c>
      <c r="K278" s="35" t="str">
        <f t="shared" si="51"/>
        <v/>
      </c>
      <c r="L278" s="36" t="str">
        <f t="shared" si="52"/>
        <v/>
      </c>
    </row>
    <row r="279" spans="1:12" s="35" customFormat="1" x14ac:dyDescent="0.25">
      <c r="A279" s="30" t="str">
        <f t="shared" si="46"/>
        <v>-</v>
      </c>
      <c r="B279" s="31" t="str">
        <f>IF(D279="","",Finish!N281)</f>
        <v/>
      </c>
      <c r="C279" s="31" t="str">
        <f>IF(D279="","",Finish!M281)</f>
        <v/>
      </c>
      <c r="D279" s="32" t="str">
        <f>IF(LEFT(Finish!O281,1)="W",Finish!J281,"")</f>
        <v/>
      </c>
      <c r="E279" s="33" t="str">
        <f>IF(B279="","",IF(B279="unattached","",COUNTIF(B$2:B279,B279)))</f>
        <v/>
      </c>
      <c r="F279" s="34" t="str">
        <f>IF(E279=3,SUMIF(B$2:B279,B279,D$2:D279),"")</f>
        <v/>
      </c>
      <c r="G279" s="35" t="str">
        <f t="shared" si="47"/>
        <v/>
      </c>
      <c r="H279" s="35" t="str">
        <f t="shared" si="48"/>
        <v/>
      </c>
      <c r="I279" s="36" t="str">
        <f t="shared" si="49"/>
        <v/>
      </c>
      <c r="J279" s="35" t="str">
        <f t="shared" si="50"/>
        <v/>
      </c>
      <c r="K279" s="35" t="str">
        <f t="shared" si="51"/>
        <v/>
      </c>
      <c r="L279" s="36" t="str">
        <f t="shared" si="52"/>
        <v/>
      </c>
    </row>
    <row r="280" spans="1:12" s="35" customFormat="1" x14ac:dyDescent="0.25">
      <c r="A280" s="30" t="str">
        <f t="shared" si="46"/>
        <v>-</v>
      </c>
      <c r="B280" s="31" t="str">
        <f>IF(D280="","",Finish!N282)</f>
        <v/>
      </c>
      <c r="C280" s="31" t="str">
        <f>IF(D280="","",Finish!M282)</f>
        <v/>
      </c>
      <c r="D280" s="32" t="str">
        <f>IF(LEFT(Finish!O282,1)="W",Finish!J282,"")</f>
        <v/>
      </c>
      <c r="E280" s="33" t="str">
        <f>IF(B280="","",IF(B280="unattached","",COUNTIF(B$2:B280,B280)))</f>
        <v/>
      </c>
      <c r="F280" s="34" t="str">
        <f>IF(E280=3,SUMIF(B$2:B280,B280,D$2:D280),"")</f>
        <v/>
      </c>
      <c r="G280" s="35" t="str">
        <f t="shared" si="47"/>
        <v/>
      </c>
      <c r="H280" s="35" t="str">
        <f t="shared" si="48"/>
        <v/>
      </c>
      <c r="I280" s="36" t="str">
        <f t="shared" si="49"/>
        <v/>
      </c>
      <c r="J280" s="35" t="str">
        <f t="shared" si="50"/>
        <v/>
      </c>
      <c r="K280" s="35" t="str">
        <f t="shared" si="51"/>
        <v/>
      </c>
      <c r="L280" s="36" t="str">
        <f t="shared" si="52"/>
        <v/>
      </c>
    </row>
    <row r="281" spans="1:12" s="35" customFormat="1" x14ac:dyDescent="0.25">
      <c r="A281" s="30" t="str">
        <f t="shared" si="46"/>
        <v>-</v>
      </c>
      <c r="B281" s="31" t="str">
        <f>IF(D281="","",Finish!N283)</f>
        <v/>
      </c>
      <c r="C281" s="31" t="str">
        <f>IF(D281="","",Finish!M283)</f>
        <v/>
      </c>
      <c r="D281" s="32" t="str">
        <f>IF(LEFT(Finish!O283,1)="W",Finish!J283,"")</f>
        <v/>
      </c>
      <c r="E281" s="33" t="str">
        <f>IF(B281="","",IF(B281="unattached","",COUNTIF(B$2:B281,B281)))</f>
        <v/>
      </c>
      <c r="F281" s="34" t="str">
        <f>IF(E281=3,SUMIF(B$2:B281,B281,D$2:D281),"")</f>
        <v/>
      </c>
      <c r="G281" s="35" t="str">
        <f t="shared" si="47"/>
        <v/>
      </c>
      <c r="H281" s="35" t="str">
        <f t="shared" si="48"/>
        <v/>
      </c>
      <c r="I281" s="36" t="str">
        <f t="shared" si="49"/>
        <v/>
      </c>
      <c r="J281" s="35" t="str">
        <f t="shared" si="50"/>
        <v/>
      </c>
      <c r="K281" s="35" t="str">
        <f t="shared" si="51"/>
        <v/>
      </c>
      <c r="L281" s="36" t="str">
        <f t="shared" si="52"/>
        <v/>
      </c>
    </row>
    <row r="282" spans="1:12" s="35" customFormat="1" x14ac:dyDescent="0.25">
      <c r="A282" s="30" t="str">
        <f t="shared" si="46"/>
        <v>-</v>
      </c>
      <c r="B282" s="31" t="str">
        <f>IF(D282="","",Finish!N284)</f>
        <v/>
      </c>
      <c r="C282" s="31" t="str">
        <f>IF(D282="","",Finish!M284)</f>
        <v/>
      </c>
      <c r="D282" s="32" t="str">
        <f>IF(LEFT(Finish!O284,1)="W",Finish!J284,"")</f>
        <v/>
      </c>
      <c r="E282" s="33" t="str">
        <f>IF(B282="","",IF(B282="unattached","",COUNTIF(B$2:B282,B282)))</f>
        <v/>
      </c>
      <c r="F282" s="34" t="str">
        <f>IF(E282=3,SUMIF(B$2:B282,B282,D$2:D282),"")</f>
        <v/>
      </c>
      <c r="G282" s="35" t="str">
        <f t="shared" si="47"/>
        <v/>
      </c>
      <c r="H282" s="35" t="str">
        <f t="shared" si="48"/>
        <v/>
      </c>
      <c r="I282" s="36" t="str">
        <f t="shared" si="49"/>
        <v/>
      </c>
      <c r="J282" s="35" t="str">
        <f t="shared" si="50"/>
        <v/>
      </c>
      <c r="K282" s="35" t="str">
        <f t="shared" si="51"/>
        <v/>
      </c>
      <c r="L282" s="36" t="str">
        <f t="shared" si="52"/>
        <v/>
      </c>
    </row>
    <row r="283" spans="1:12" s="35" customFormat="1" x14ac:dyDescent="0.25">
      <c r="A283" s="30" t="str">
        <f t="shared" si="46"/>
        <v>-</v>
      </c>
      <c r="B283" s="31" t="str">
        <f>IF(D283="","",Finish!N285)</f>
        <v/>
      </c>
      <c r="C283" s="31" t="str">
        <f>IF(D283="","",Finish!M285)</f>
        <v/>
      </c>
      <c r="D283" s="32" t="str">
        <f>IF(LEFT(Finish!O285,1)="W",Finish!J285,"")</f>
        <v/>
      </c>
      <c r="E283" s="33" t="str">
        <f>IF(B283="","",IF(B283="unattached","",COUNTIF(B$2:B283,B283)))</f>
        <v/>
      </c>
      <c r="F283" s="34" t="str">
        <f>IF(E283=3,SUMIF(B$2:B283,B283,D$2:D283),"")</f>
        <v/>
      </c>
      <c r="G283" s="35" t="str">
        <f t="shared" si="47"/>
        <v/>
      </c>
      <c r="H283" s="35" t="str">
        <f t="shared" si="48"/>
        <v/>
      </c>
      <c r="I283" s="36" t="str">
        <f t="shared" si="49"/>
        <v/>
      </c>
      <c r="J283" s="35" t="str">
        <f t="shared" si="50"/>
        <v/>
      </c>
      <c r="K283" s="35" t="str">
        <f t="shared" si="51"/>
        <v/>
      </c>
      <c r="L283" s="36" t="str">
        <f t="shared" si="52"/>
        <v/>
      </c>
    </row>
    <row r="284" spans="1:12" s="35" customFormat="1" x14ac:dyDescent="0.25">
      <c r="A284" s="30" t="str">
        <f t="shared" si="46"/>
        <v>-</v>
      </c>
      <c r="B284" s="31" t="str">
        <f>IF(D284="","",Finish!N286)</f>
        <v/>
      </c>
      <c r="C284" s="31" t="str">
        <f>IF(D284="","",Finish!M286)</f>
        <v/>
      </c>
      <c r="D284" s="32" t="str">
        <f>IF(LEFT(Finish!O286,1)="W",Finish!J286,"")</f>
        <v/>
      </c>
      <c r="E284" s="33" t="str">
        <f>IF(B284="","",IF(B284="unattached","",COUNTIF(B$2:B284,B284)))</f>
        <v/>
      </c>
      <c r="F284" s="34" t="str">
        <f>IF(E284=3,SUMIF(B$2:B284,B284,D$2:D284),"")</f>
        <v/>
      </c>
      <c r="G284" s="35" t="str">
        <f t="shared" si="47"/>
        <v/>
      </c>
      <c r="H284" s="35" t="str">
        <f t="shared" si="48"/>
        <v/>
      </c>
      <c r="I284" s="36" t="str">
        <f t="shared" si="49"/>
        <v/>
      </c>
      <c r="J284" s="35" t="str">
        <f t="shared" si="50"/>
        <v/>
      </c>
      <c r="K284" s="35" t="str">
        <f t="shared" si="51"/>
        <v/>
      </c>
      <c r="L284" s="36" t="str">
        <f t="shared" si="52"/>
        <v/>
      </c>
    </row>
    <row r="285" spans="1:12" s="35" customFormat="1" x14ac:dyDescent="0.25">
      <c r="A285" s="30" t="str">
        <f t="shared" si="46"/>
        <v>-</v>
      </c>
      <c r="B285" s="31" t="str">
        <f>IF(D285="","",Finish!N287)</f>
        <v/>
      </c>
      <c r="C285" s="31" t="str">
        <f>IF(D285="","",Finish!M287)</f>
        <v/>
      </c>
      <c r="D285" s="32" t="str">
        <f>IF(LEFT(Finish!O287,1)="W",Finish!J287,"")</f>
        <v/>
      </c>
      <c r="E285" s="33" t="str">
        <f>IF(B285="","",IF(B285="unattached","",COUNTIF(B$2:B285,B285)))</f>
        <v/>
      </c>
      <c r="F285" s="34" t="str">
        <f>IF(E285=3,SUMIF(B$2:B285,B285,D$2:D285),"")</f>
        <v/>
      </c>
      <c r="G285" s="35" t="str">
        <f t="shared" si="47"/>
        <v/>
      </c>
      <c r="H285" s="35" t="str">
        <f t="shared" si="48"/>
        <v/>
      </c>
      <c r="I285" s="36" t="str">
        <f t="shared" si="49"/>
        <v/>
      </c>
      <c r="J285" s="35" t="str">
        <f t="shared" si="50"/>
        <v/>
      </c>
      <c r="K285" s="35" t="str">
        <f t="shared" si="51"/>
        <v/>
      </c>
      <c r="L285" s="36" t="str">
        <f t="shared" si="52"/>
        <v/>
      </c>
    </row>
    <row r="286" spans="1:12" s="35" customFormat="1" x14ac:dyDescent="0.25">
      <c r="A286" s="30" t="str">
        <f t="shared" si="46"/>
        <v>-</v>
      </c>
      <c r="B286" s="31" t="str">
        <f>IF(D286="","",Finish!N288)</f>
        <v/>
      </c>
      <c r="C286" s="31" t="str">
        <f>IF(D286="","",Finish!M288)</f>
        <v/>
      </c>
      <c r="D286" s="32" t="str">
        <f>IF(LEFT(Finish!O288,1)="W",Finish!J288,"")</f>
        <v/>
      </c>
      <c r="E286" s="33" t="str">
        <f>IF(B286="","",IF(B286="unattached","",COUNTIF(B$2:B286,B286)))</f>
        <v/>
      </c>
      <c r="F286" s="34" t="str">
        <f>IF(E286=3,SUMIF(B$2:B286,B286,D$2:D286),"")</f>
        <v/>
      </c>
      <c r="G286" s="35" t="str">
        <f t="shared" si="47"/>
        <v/>
      </c>
      <c r="H286" s="35" t="str">
        <f t="shared" si="48"/>
        <v/>
      </c>
      <c r="I286" s="36" t="str">
        <f t="shared" si="49"/>
        <v/>
      </c>
      <c r="J286" s="35" t="str">
        <f t="shared" si="50"/>
        <v/>
      </c>
      <c r="K286" s="35" t="str">
        <f t="shared" si="51"/>
        <v/>
      </c>
      <c r="L286" s="36" t="str">
        <f t="shared" si="52"/>
        <v/>
      </c>
    </row>
    <row r="287" spans="1:12" s="35" customFormat="1" x14ac:dyDescent="0.25">
      <c r="A287" s="30" t="str">
        <f t="shared" si="46"/>
        <v>-</v>
      </c>
      <c r="B287" s="31" t="str">
        <f>IF(D287="","",Finish!N289)</f>
        <v/>
      </c>
      <c r="C287" s="31" t="str">
        <f>IF(D287="","",Finish!M289)</f>
        <v/>
      </c>
      <c r="D287" s="32" t="str">
        <f>IF(LEFT(Finish!O289,1)="W",Finish!J289,"")</f>
        <v/>
      </c>
      <c r="E287" s="33" t="str">
        <f>IF(B287="","",IF(B287="unattached","",COUNTIF(B$2:B287,B287)))</f>
        <v/>
      </c>
      <c r="F287" s="34" t="str">
        <f>IF(E287=3,SUMIF(B$2:B287,B287,D$2:D287),"")</f>
        <v/>
      </c>
      <c r="G287" s="35" t="str">
        <f t="shared" si="47"/>
        <v/>
      </c>
      <c r="H287" s="35" t="str">
        <f t="shared" si="48"/>
        <v/>
      </c>
      <c r="I287" s="36" t="str">
        <f t="shared" si="49"/>
        <v/>
      </c>
      <c r="J287" s="35" t="str">
        <f t="shared" si="50"/>
        <v/>
      </c>
      <c r="K287" s="35" t="str">
        <f t="shared" si="51"/>
        <v/>
      </c>
      <c r="L287" s="36" t="str">
        <f t="shared" si="52"/>
        <v/>
      </c>
    </row>
    <row r="288" spans="1:12" s="35" customFormat="1" x14ac:dyDescent="0.25">
      <c r="A288" s="30" t="str">
        <f t="shared" si="46"/>
        <v>-</v>
      </c>
      <c r="B288" s="31" t="str">
        <f>IF(D288="","",Finish!N290)</f>
        <v/>
      </c>
      <c r="C288" s="31" t="str">
        <f>IF(D288="","",Finish!M290)</f>
        <v/>
      </c>
      <c r="D288" s="32" t="str">
        <f>IF(LEFT(Finish!O290,1)="W",Finish!J290,"")</f>
        <v/>
      </c>
      <c r="E288" s="33" t="str">
        <f>IF(B288="","",IF(B288="unattached","",COUNTIF(B$2:B288,B288)))</f>
        <v/>
      </c>
      <c r="F288" s="34" t="str">
        <f>IF(E288=3,SUMIF(B$2:B288,B288,D$2:D288),"")</f>
        <v/>
      </c>
      <c r="G288" s="35" t="str">
        <f t="shared" si="47"/>
        <v/>
      </c>
      <c r="H288" s="35" t="str">
        <f t="shared" si="48"/>
        <v/>
      </c>
      <c r="I288" s="36" t="str">
        <f t="shared" si="49"/>
        <v/>
      </c>
      <c r="J288" s="35" t="str">
        <f t="shared" si="50"/>
        <v/>
      </c>
      <c r="K288" s="35" t="str">
        <f t="shared" si="51"/>
        <v/>
      </c>
      <c r="L288" s="36" t="str">
        <f t="shared" si="52"/>
        <v/>
      </c>
    </row>
    <row r="289" spans="1:12" s="35" customFormat="1" x14ac:dyDescent="0.25">
      <c r="A289" s="30" t="str">
        <f t="shared" si="46"/>
        <v>-</v>
      </c>
      <c r="B289" s="31" t="str">
        <f>IF(D289="","",Finish!N291)</f>
        <v/>
      </c>
      <c r="C289" s="31" t="str">
        <f>IF(D289="","",Finish!M291)</f>
        <v/>
      </c>
      <c r="D289" s="32" t="str">
        <f>IF(LEFT(Finish!O291,1)="W",Finish!J291,"")</f>
        <v/>
      </c>
      <c r="E289" s="33" t="str">
        <f>IF(B289="","",IF(B289="unattached","",COUNTIF(B$2:B289,B289)))</f>
        <v/>
      </c>
      <c r="F289" s="34" t="str">
        <f>IF(E289=3,SUMIF(B$2:B289,B289,D$2:D289),"")</f>
        <v/>
      </c>
      <c r="G289" s="35" t="str">
        <f t="shared" si="47"/>
        <v/>
      </c>
      <c r="H289" s="35" t="str">
        <f t="shared" si="48"/>
        <v/>
      </c>
      <c r="I289" s="36" t="str">
        <f t="shared" si="49"/>
        <v/>
      </c>
      <c r="J289" s="35" t="str">
        <f t="shared" si="50"/>
        <v/>
      </c>
      <c r="K289" s="35" t="str">
        <f t="shared" si="51"/>
        <v/>
      </c>
      <c r="L289" s="36" t="str">
        <f t="shared" si="52"/>
        <v/>
      </c>
    </row>
    <row r="290" spans="1:12" s="35" customFormat="1" x14ac:dyDescent="0.25">
      <c r="A290" s="30" t="str">
        <f t="shared" si="46"/>
        <v>-</v>
      </c>
      <c r="B290" s="31" t="str">
        <f>IF(D290="","",Finish!N292)</f>
        <v/>
      </c>
      <c r="C290" s="31" t="str">
        <f>IF(D290="","",Finish!M292)</f>
        <v/>
      </c>
      <c r="D290" s="32" t="str">
        <f>IF(LEFT(Finish!O292,1)="W",Finish!J292,"")</f>
        <v/>
      </c>
      <c r="E290" s="33" t="str">
        <f>IF(B290="","",IF(B290="unattached","",COUNTIF(B$2:B290,B290)))</f>
        <v/>
      </c>
      <c r="F290" s="34" t="str">
        <f>IF(E290=3,SUMIF(B$2:B290,B290,D$2:D290),"")</f>
        <v/>
      </c>
      <c r="G290" s="35" t="str">
        <f t="shared" si="47"/>
        <v/>
      </c>
      <c r="H290" s="35" t="str">
        <f t="shared" si="48"/>
        <v/>
      </c>
      <c r="I290" s="36" t="str">
        <f t="shared" si="49"/>
        <v/>
      </c>
      <c r="J290" s="35" t="str">
        <f t="shared" si="50"/>
        <v/>
      </c>
      <c r="K290" s="35" t="str">
        <f t="shared" si="51"/>
        <v/>
      </c>
      <c r="L290" s="36" t="str">
        <f t="shared" si="52"/>
        <v/>
      </c>
    </row>
    <row r="291" spans="1:12" s="35" customFormat="1" x14ac:dyDescent="0.25">
      <c r="A291" s="30" t="str">
        <f t="shared" si="46"/>
        <v>-</v>
      </c>
      <c r="B291" s="31" t="str">
        <f>IF(D291="","",Finish!N293)</f>
        <v/>
      </c>
      <c r="C291" s="31" t="str">
        <f>IF(D291="","",Finish!M293)</f>
        <v/>
      </c>
      <c r="D291" s="32" t="str">
        <f>IF(LEFT(Finish!O293,1)="W",Finish!J293,"")</f>
        <v/>
      </c>
      <c r="E291" s="33" t="str">
        <f>IF(B291="","",IF(B291="unattached","",COUNTIF(B$2:B291,B291)))</f>
        <v/>
      </c>
      <c r="F291" s="34" t="str">
        <f>IF(E291=3,SUMIF(B$2:B291,B291,D$2:D291),"")</f>
        <v/>
      </c>
      <c r="G291" s="35" t="str">
        <f t="shared" si="47"/>
        <v/>
      </c>
      <c r="H291" s="35" t="str">
        <f t="shared" si="48"/>
        <v/>
      </c>
      <c r="I291" s="36" t="str">
        <f t="shared" si="49"/>
        <v/>
      </c>
      <c r="J291" s="35" t="str">
        <f t="shared" si="50"/>
        <v/>
      </c>
      <c r="K291" s="35" t="str">
        <f t="shared" si="51"/>
        <v/>
      </c>
      <c r="L291" s="36" t="str">
        <f t="shared" si="52"/>
        <v/>
      </c>
    </row>
    <row r="292" spans="1:12" s="35" customFormat="1" x14ac:dyDescent="0.25">
      <c r="A292" s="30" t="str">
        <f t="shared" si="46"/>
        <v>-</v>
      </c>
      <c r="B292" s="31" t="str">
        <f>IF(D292="","",Finish!N294)</f>
        <v/>
      </c>
      <c r="C292" s="31" t="str">
        <f>IF(D292="","",Finish!M294)</f>
        <v/>
      </c>
      <c r="D292" s="32" t="str">
        <f>IF(LEFT(Finish!O294,1)="W",Finish!J294,"")</f>
        <v/>
      </c>
      <c r="E292" s="33" t="str">
        <f>IF(B292="","",IF(B292="unattached","",COUNTIF(B$2:B292,B292)))</f>
        <v/>
      </c>
      <c r="F292" s="34" t="str">
        <f>IF(E292=3,SUMIF(B$2:B292,B292,D$2:D292),"")</f>
        <v/>
      </c>
      <c r="G292" s="35" t="str">
        <f t="shared" si="47"/>
        <v/>
      </c>
      <c r="H292" s="35" t="str">
        <f t="shared" si="48"/>
        <v/>
      </c>
      <c r="I292" s="36" t="str">
        <f t="shared" si="49"/>
        <v/>
      </c>
      <c r="J292" s="35" t="str">
        <f t="shared" si="50"/>
        <v/>
      </c>
      <c r="K292" s="35" t="str">
        <f t="shared" si="51"/>
        <v/>
      </c>
      <c r="L292" s="36" t="str">
        <f t="shared" si="52"/>
        <v/>
      </c>
    </row>
    <row r="293" spans="1:12" s="35" customFormat="1" x14ac:dyDescent="0.25">
      <c r="A293" s="30" t="str">
        <f t="shared" si="46"/>
        <v>-</v>
      </c>
      <c r="B293" s="31" t="str">
        <f>IF(D293="","",Finish!N295)</f>
        <v/>
      </c>
      <c r="C293" s="31" t="str">
        <f>IF(D293="","",Finish!M295)</f>
        <v/>
      </c>
      <c r="D293" s="32" t="str">
        <f>IF(LEFT(Finish!O295,1)="W",Finish!J295,"")</f>
        <v/>
      </c>
      <c r="E293" s="33" t="str">
        <f>IF(B293="","",IF(B293="unattached","",COUNTIF(B$2:B293,B293)))</f>
        <v/>
      </c>
      <c r="F293" s="34" t="str">
        <f>IF(E293=3,SUMIF(B$2:B293,B293,D$2:D293),"")</f>
        <v/>
      </c>
      <c r="G293" s="35" t="str">
        <f t="shared" si="47"/>
        <v/>
      </c>
      <c r="H293" s="35" t="str">
        <f t="shared" si="48"/>
        <v/>
      </c>
      <c r="I293" s="36" t="str">
        <f t="shared" si="49"/>
        <v/>
      </c>
      <c r="J293" s="35" t="str">
        <f t="shared" si="50"/>
        <v/>
      </c>
      <c r="K293" s="35" t="str">
        <f t="shared" si="51"/>
        <v/>
      </c>
      <c r="L293" s="36" t="str">
        <f t="shared" si="52"/>
        <v/>
      </c>
    </row>
    <row r="294" spans="1:12" s="35" customFormat="1" x14ac:dyDescent="0.25">
      <c r="A294" s="30" t="str">
        <f t="shared" si="46"/>
        <v>-</v>
      </c>
      <c r="B294" s="31" t="str">
        <f>IF(D294="","",Finish!N296)</f>
        <v/>
      </c>
      <c r="C294" s="31" t="str">
        <f>IF(D294="","",Finish!M296)</f>
        <v/>
      </c>
      <c r="D294" s="32" t="str">
        <f>IF(LEFT(Finish!O296,1)="W",Finish!J296,"")</f>
        <v/>
      </c>
      <c r="E294" s="33" t="str">
        <f>IF(B294="","",IF(B294="unattached","",COUNTIF(B$2:B294,B294)))</f>
        <v/>
      </c>
      <c r="F294" s="34" t="str">
        <f>IF(E294=3,SUMIF(B$2:B294,B294,D$2:D294),"")</f>
        <v/>
      </c>
      <c r="G294" s="35" t="str">
        <f t="shared" si="47"/>
        <v/>
      </c>
      <c r="H294" s="35" t="str">
        <f t="shared" si="48"/>
        <v/>
      </c>
      <c r="I294" s="36" t="str">
        <f t="shared" si="49"/>
        <v/>
      </c>
      <c r="J294" s="35" t="str">
        <f t="shared" si="50"/>
        <v/>
      </c>
      <c r="K294" s="35" t="str">
        <f t="shared" si="51"/>
        <v/>
      </c>
      <c r="L294" s="36" t="str">
        <f t="shared" si="52"/>
        <v/>
      </c>
    </row>
    <row r="295" spans="1:12" s="35" customFormat="1" x14ac:dyDescent="0.25">
      <c r="A295" s="30" t="str">
        <f t="shared" si="46"/>
        <v>-</v>
      </c>
      <c r="B295" s="31" t="str">
        <f>IF(D295="","",Finish!N297)</f>
        <v/>
      </c>
      <c r="C295" s="31" t="str">
        <f>IF(D295="","",Finish!M297)</f>
        <v/>
      </c>
      <c r="D295" s="32" t="str">
        <f>IF(LEFT(Finish!O297,1)="W",Finish!J297,"")</f>
        <v/>
      </c>
      <c r="E295" s="33" t="str">
        <f>IF(B295="","",IF(B295="unattached","",COUNTIF(B$2:B295,B295)))</f>
        <v/>
      </c>
      <c r="F295" s="34" t="str">
        <f>IF(E295=3,SUMIF(B$2:B295,B295,D$2:D295),"")</f>
        <v/>
      </c>
      <c r="G295" s="35" t="str">
        <f t="shared" si="47"/>
        <v/>
      </c>
      <c r="H295" s="35" t="str">
        <f t="shared" si="48"/>
        <v/>
      </c>
      <c r="I295" s="36" t="str">
        <f t="shared" si="49"/>
        <v/>
      </c>
      <c r="J295" s="35" t="str">
        <f t="shared" si="50"/>
        <v/>
      </c>
      <c r="K295" s="35" t="str">
        <f t="shared" si="51"/>
        <v/>
      </c>
      <c r="L295" s="36" t="str">
        <f t="shared" si="52"/>
        <v/>
      </c>
    </row>
    <row r="296" spans="1:12" s="35" customFormat="1" x14ac:dyDescent="0.25">
      <c r="A296" s="30" t="str">
        <f t="shared" si="46"/>
        <v>-</v>
      </c>
      <c r="B296" s="31" t="str">
        <f>IF(D296="","",Finish!N298)</f>
        <v/>
      </c>
      <c r="C296" s="31" t="str">
        <f>IF(D296="","",Finish!M298)</f>
        <v/>
      </c>
      <c r="D296" s="32" t="str">
        <f>IF(LEFT(Finish!O298,1)="W",Finish!J298,"")</f>
        <v/>
      </c>
      <c r="E296" s="33" t="str">
        <f>IF(B296="","",IF(B296="unattached","",COUNTIF(B$2:B296,B296)))</f>
        <v/>
      </c>
      <c r="F296" s="34" t="str">
        <f>IF(E296=3,SUMIF(B$2:B296,B296,D$2:D296),"")</f>
        <v/>
      </c>
      <c r="G296" s="35" t="str">
        <f t="shared" si="47"/>
        <v/>
      </c>
      <c r="H296" s="35" t="str">
        <f t="shared" si="48"/>
        <v/>
      </c>
      <c r="I296" s="36" t="str">
        <f t="shared" si="49"/>
        <v/>
      </c>
      <c r="J296" s="35" t="str">
        <f t="shared" si="50"/>
        <v/>
      </c>
      <c r="K296" s="35" t="str">
        <f t="shared" si="51"/>
        <v/>
      </c>
      <c r="L296" s="36" t="str">
        <f t="shared" si="52"/>
        <v/>
      </c>
    </row>
    <row r="297" spans="1:12" s="35" customFormat="1" x14ac:dyDescent="0.25">
      <c r="A297" s="30" t="str">
        <f t="shared" si="46"/>
        <v>-</v>
      </c>
      <c r="B297" s="31" t="str">
        <f>IF(D297="","",Finish!N299)</f>
        <v/>
      </c>
      <c r="C297" s="31" t="str">
        <f>IF(D297="","",Finish!M299)</f>
        <v/>
      </c>
      <c r="D297" s="32" t="str">
        <f>IF(LEFT(Finish!O299,1)="W",Finish!J299,"")</f>
        <v/>
      </c>
      <c r="E297" s="33" t="str">
        <f>IF(B297="","",IF(B297="unattached","",COUNTIF(B$2:B297,B297)))</f>
        <v/>
      </c>
      <c r="F297" s="34" t="str">
        <f>IF(E297=3,SUMIF(B$2:B297,B297,D$2:D297),"")</f>
        <v/>
      </c>
      <c r="G297" s="35" t="str">
        <f t="shared" si="47"/>
        <v/>
      </c>
      <c r="H297" s="35" t="str">
        <f t="shared" si="48"/>
        <v/>
      </c>
      <c r="I297" s="36" t="str">
        <f t="shared" si="49"/>
        <v/>
      </c>
      <c r="J297" s="35" t="str">
        <f t="shared" si="50"/>
        <v/>
      </c>
      <c r="K297" s="35" t="str">
        <f t="shared" si="51"/>
        <v/>
      </c>
      <c r="L297" s="36" t="str">
        <f t="shared" si="52"/>
        <v/>
      </c>
    </row>
    <row r="298" spans="1:12" s="35" customFormat="1" x14ac:dyDescent="0.25">
      <c r="A298" s="30" t="str">
        <f t="shared" si="46"/>
        <v>-</v>
      </c>
      <c r="B298" s="31" t="str">
        <f>IF(D298="","",Finish!N300)</f>
        <v/>
      </c>
      <c r="C298" s="31" t="str">
        <f>IF(D298="","",Finish!M300)</f>
        <v/>
      </c>
      <c r="D298" s="32" t="str">
        <f>IF(LEFT(Finish!O300,1)="W",Finish!J300,"")</f>
        <v/>
      </c>
      <c r="E298" s="33" t="str">
        <f>IF(B298="","",IF(B298="unattached","",COUNTIF(B$2:B298,B298)))</f>
        <v/>
      </c>
      <c r="F298" s="34" t="str">
        <f>IF(E298=3,SUMIF(B$2:B298,B298,D$2:D298),"")</f>
        <v/>
      </c>
      <c r="G298" s="35" t="str">
        <f t="shared" si="47"/>
        <v/>
      </c>
      <c r="H298" s="35" t="str">
        <f t="shared" si="48"/>
        <v/>
      </c>
      <c r="I298" s="36" t="str">
        <f t="shared" si="49"/>
        <v/>
      </c>
      <c r="J298" s="35" t="str">
        <f t="shared" si="50"/>
        <v/>
      </c>
      <c r="K298" s="35" t="str">
        <f t="shared" si="51"/>
        <v/>
      </c>
      <c r="L298" s="36" t="str">
        <f t="shared" si="52"/>
        <v/>
      </c>
    </row>
    <row r="299" spans="1:12" s="35" customFormat="1" x14ac:dyDescent="0.25">
      <c r="A299" s="30" t="str">
        <f t="shared" si="46"/>
        <v>-</v>
      </c>
      <c r="B299" s="31" t="str">
        <f>IF(D299="","",Finish!N301)</f>
        <v/>
      </c>
      <c r="C299" s="31" t="str">
        <f>IF(D299="","",Finish!M301)</f>
        <v/>
      </c>
      <c r="D299" s="32" t="str">
        <f>IF(LEFT(Finish!O301,1)="W",Finish!J301,"")</f>
        <v/>
      </c>
      <c r="E299" s="33" t="str">
        <f>IF(B299="","",IF(B299="unattached","",COUNTIF(B$2:B299,B299)))</f>
        <v/>
      </c>
      <c r="F299" s="34" t="str">
        <f>IF(E299=3,SUMIF(B$2:B299,B299,D$2:D299),"")</f>
        <v/>
      </c>
      <c r="G299" s="35" t="str">
        <f t="shared" si="47"/>
        <v/>
      </c>
      <c r="H299" s="35" t="str">
        <f t="shared" si="48"/>
        <v/>
      </c>
      <c r="I299" s="36" t="str">
        <f t="shared" si="49"/>
        <v/>
      </c>
      <c r="J299" s="35" t="str">
        <f t="shared" si="50"/>
        <v/>
      </c>
      <c r="K299" s="35" t="str">
        <f t="shared" si="51"/>
        <v/>
      </c>
      <c r="L299" s="36" t="str">
        <f t="shared" si="52"/>
        <v/>
      </c>
    </row>
    <row r="300" spans="1:12" s="35" customFormat="1" x14ac:dyDescent="0.25">
      <c r="A300" s="30" t="str">
        <f t="shared" si="46"/>
        <v>-</v>
      </c>
      <c r="B300" s="31" t="str">
        <f>IF(D300="","",Finish!N302)</f>
        <v/>
      </c>
      <c r="C300" s="31" t="str">
        <f>IF(D300="","",Finish!M302)</f>
        <v/>
      </c>
      <c r="D300" s="32" t="str">
        <f>IF(LEFT(Finish!O302,1)="W",Finish!J302,"")</f>
        <v/>
      </c>
      <c r="E300" s="33" t="str">
        <f>IF(B300="","",IF(B300="unattached","",COUNTIF(B$2:B300,B300)))</f>
        <v/>
      </c>
      <c r="F300" s="34" t="str">
        <f>IF(E300=3,SUMIF(B$2:B300,B300,D$2:D300),"")</f>
        <v/>
      </c>
      <c r="G300" s="35" t="str">
        <f t="shared" si="47"/>
        <v/>
      </c>
      <c r="H300" s="35" t="str">
        <f t="shared" si="48"/>
        <v/>
      </c>
      <c r="I300" s="36" t="str">
        <f t="shared" si="49"/>
        <v/>
      </c>
      <c r="J300" s="35" t="str">
        <f t="shared" si="50"/>
        <v/>
      </c>
      <c r="K300" s="35" t="str">
        <f t="shared" si="51"/>
        <v/>
      </c>
      <c r="L300" s="36" t="str">
        <f t="shared" si="52"/>
        <v/>
      </c>
    </row>
    <row r="301" spans="1:12" s="35" customFormat="1" x14ac:dyDescent="0.25">
      <c r="A301" s="30" t="str">
        <f t="shared" si="46"/>
        <v>-</v>
      </c>
      <c r="B301" s="31" t="str">
        <f>IF(D301="","",Finish!N303)</f>
        <v/>
      </c>
      <c r="C301" s="31" t="str">
        <f>IF(D301="","",Finish!M303)</f>
        <v/>
      </c>
      <c r="D301" s="32" t="str">
        <f>IF(LEFT(Finish!O303,1)="W",Finish!J303,"")</f>
        <v/>
      </c>
      <c r="E301" s="33" t="str">
        <f>IF(B301="","",IF(B301="unattached","",COUNTIF(B$2:B301,B301)))</f>
        <v/>
      </c>
      <c r="F301" s="34" t="str">
        <f>IF(E301=3,SUMIF(B$2:B301,B301,D$2:D301),"")</f>
        <v/>
      </c>
      <c r="G301" s="35" t="str">
        <f t="shared" si="47"/>
        <v/>
      </c>
      <c r="H301" s="35" t="str">
        <f t="shared" si="48"/>
        <v/>
      </c>
      <c r="I301" s="36" t="str">
        <f t="shared" si="49"/>
        <v/>
      </c>
      <c r="J301" s="35" t="str">
        <f t="shared" si="50"/>
        <v/>
      </c>
      <c r="K301" s="35" t="str">
        <f t="shared" si="51"/>
        <v/>
      </c>
      <c r="L301" s="36" t="str">
        <f t="shared" si="52"/>
        <v/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5"/>
  <sheetViews>
    <sheetView workbookViewId="0">
      <selection activeCell="S2" sqref="S2"/>
    </sheetView>
  </sheetViews>
  <sheetFormatPr defaultColWidth="9.109375" defaultRowHeight="13.2" x14ac:dyDescent="0.25"/>
  <cols>
    <col min="1" max="2" width="9.109375" style="1"/>
    <col min="3" max="3" width="10.33203125" style="1" customWidth="1"/>
    <col min="4" max="4" width="10.33203125" style="1" bestFit="1" customWidth="1"/>
    <col min="5" max="5" width="12.44140625" style="1" bestFit="1" customWidth="1"/>
    <col min="6" max="9" width="9.109375" style="1"/>
    <col min="10" max="10" width="10.33203125" style="1" bestFit="1" customWidth="1"/>
    <col min="11" max="11" width="12.44140625" style="1" bestFit="1" customWidth="1"/>
    <col min="12" max="16384" width="9.109375" style="1"/>
  </cols>
  <sheetData>
    <row r="1" spans="1:19" s="95" customFormat="1" x14ac:dyDescent="0.25">
      <c r="A1" s="95" t="s">
        <v>41</v>
      </c>
      <c r="B1" s="95" t="s">
        <v>72</v>
      </c>
      <c r="C1" s="95" t="s">
        <v>76</v>
      </c>
      <c r="D1" s="95" t="s">
        <v>73</v>
      </c>
      <c r="E1" s="95" t="s">
        <v>77</v>
      </c>
      <c r="G1" s="95" t="s">
        <v>41</v>
      </c>
      <c r="H1" s="95" t="s">
        <v>72</v>
      </c>
      <c r="I1" s="95" t="s">
        <v>76</v>
      </c>
      <c r="J1" s="95" t="s">
        <v>73</v>
      </c>
      <c r="K1" s="95" t="s">
        <v>77</v>
      </c>
      <c r="M1" s="95" t="s">
        <v>40</v>
      </c>
      <c r="N1" s="95" t="s">
        <v>72</v>
      </c>
      <c r="O1" s="95" t="s">
        <v>74</v>
      </c>
      <c r="Q1" s="95" t="s">
        <v>79</v>
      </c>
      <c r="R1" s="95" t="s">
        <v>72</v>
      </c>
      <c r="S1" s="95" t="s">
        <v>74</v>
      </c>
    </row>
    <row r="2" spans="1:19" ht="15.6" x14ac:dyDescent="0.25">
      <c r="A2" s="1" t="s">
        <v>100</v>
      </c>
      <c r="B2" s="85">
        <f>IF(COUNTIF(Finish!$O:$O,$A2)=0,99999,MATCH($A2,Finish!$O:$O,0))</f>
        <v>20</v>
      </c>
      <c r="C2" s="85">
        <f>IF(COUNTIF(Finish!$O:$O,$A2)&lt;2,99999,MATCH($A2&amp;":2",Finish!$I:$I,0))</f>
        <v>27</v>
      </c>
      <c r="D2" s="1">
        <f>MIN(B2:B$15)</f>
        <v>10</v>
      </c>
      <c r="E2" s="1">
        <f>SMALL(B2:C$15,2)</f>
        <v>12</v>
      </c>
      <c r="G2" s="1" t="s">
        <v>91</v>
      </c>
      <c r="H2" s="85">
        <f>IF(COUNTIF(Finish!$O:$O,$G2)=0,99999,MATCH($G2,Finish!$O:$O,0))</f>
        <v>71</v>
      </c>
      <c r="I2" s="85">
        <f>IF(COUNTIF(Finish!$O:$O,$A3)&lt;2,99999,MATCH($A3&amp;":2",Finish!$I:$I,0))</f>
        <v>76</v>
      </c>
      <c r="J2" s="1">
        <f>MIN(H2:H$8)</f>
        <v>34</v>
      </c>
      <c r="K2" s="1">
        <f>SMALL(H2:I$8,2)</f>
        <v>52</v>
      </c>
      <c r="M2" s="85" t="s">
        <v>114</v>
      </c>
      <c r="N2" s="85">
        <f>IF(COUNTIF(Finish!$I:$I,M2)=0,99999,MATCH(M2,Finish!$I:$I,0))</f>
        <v>99999</v>
      </c>
      <c r="O2" s="1">
        <f>SMALL(N$2:N$7,1)</f>
        <v>99999</v>
      </c>
      <c r="Q2" s="85" t="s">
        <v>113</v>
      </c>
      <c r="R2" s="85">
        <f>IF(COUNTIF(Finish!$I:$I,Q2)=0,99999,MATCH(Q2,Finish!$I:$I,0))</f>
        <v>5</v>
      </c>
      <c r="S2" s="1">
        <f>SMALL(R$2:R$7,1)</f>
        <v>5</v>
      </c>
    </row>
    <row r="3" spans="1:19" ht="15.6" x14ac:dyDescent="0.25">
      <c r="A3" s="1" t="s">
        <v>91</v>
      </c>
      <c r="B3" s="85">
        <f>IF(COUNTIF(Finish!O:O,A3)=0,99999,MATCH(A3,Finish!O:O,0))</f>
        <v>71</v>
      </c>
      <c r="C3" s="85">
        <f>IF(COUNTIF(Finish!$O:$O,$A3)&lt;2,99999,MATCH($A3&amp;":2",Finish!$I:$I,0))</f>
        <v>76</v>
      </c>
      <c r="G3" s="1" t="s">
        <v>92</v>
      </c>
      <c r="H3" s="85">
        <f>IF(COUNTIF(Finish!$O:$O,$G3)=0,99999,MATCH($G3,Finish!$O:$O,0))</f>
        <v>34</v>
      </c>
      <c r="I3" s="85">
        <f>IF(COUNTIF(Finish!$O:$O,$A5)&lt;2,99999,MATCH($A5&amp;":2",Finish!$I:$I,0))</f>
        <v>56</v>
      </c>
      <c r="J3" s="1">
        <f>MIN(H3:H$8)</f>
        <v>34</v>
      </c>
      <c r="K3" s="1">
        <f>SMALL(H3:I$8,2)</f>
        <v>52</v>
      </c>
      <c r="M3" s="85" t="s">
        <v>116</v>
      </c>
      <c r="N3" s="85">
        <f>IF(COUNTIF(Finish!$I:$I,M3)=0,99999,MATCH(M3,Finish!$I:$I,0))</f>
        <v>99999</v>
      </c>
      <c r="O3" s="1">
        <f>SMALL(N$2:N$7,2)</f>
        <v>99999</v>
      </c>
      <c r="Q3" s="85" t="s">
        <v>115</v>
      </c>
      <c r="R3" s="85">
        <f>IF(COUNTIF(Finish!$I:$I,Q3)=0,99999,MATCH(Q3,Finish!$I:$I,0))</f>
        <v>6</v>
      </c>
      <c r="S3" s="1">
        <f>SMALL(R$2:R$7,2)</f>
        <v>6</v>
      </c>
    </row>
    <row r="4" spans="1:19" ht="15.6" x14ac:dyDescent="0.25">
      <c r="A4" s="1" t="s">
        <v>101</v>
      </c>
      <c r="B4" s="85">
        <f>IF(COUNTIF(Finish!O:O,A4)=0,99999,MATCH(A4,Finish!O:O,0))</f>
        <v>10</v>
      </c>
      <c r="C4" s="85">
        <f>IF(COUNTIF(Finish!$O:$O,$A4)&lt;2,99999,MATCH($A4&amp;":2",Finish!$I:$I,0))</f>
        <v>12</v>
      </c>
      <c r="D4" s="1">
        <f>MIN(B4:B$15)</f>
        <v>10</v>
      </c>
      <c r="E4" s="1">
        <f>SMALL(B4:C$15,2)</f>
        <v>12</v>
      </c>
      <c r="G4" s="1" t="s">
        <v>93</v>
      </c>
      <c r="H4" s="85">
        <f>IF(COUNTIF(Finish!$O:$O,$G4)=0,99999,MATCH($G4,Finish!$O:$O,0))</f>
        <v>99999</v>
      </c>
      <c r="I4" s="85">
        <f>IF(COUNTIF(Finish!$O:$O,$A7)&lt;2,99999,MATCH($A7&amp;":2",Finish!$I:$I,0))</f>
        <v>99999</v>
      </c>
      <c r="J4" s="1">
        <f>MIN(H4:H$8)</f>
        <v>52</v>
      </c>
      <c r="K4" s="1">
        <f>SMALL(H4:I$8,2)</f>
        <v>97</v>
      </c>
      <c r="M4" s="85" t="s">
        <v>118</v>
      </c>
      <c r="N4" s="85">
        <f>IF(COUNTIF(Finish!$I:$I,M4)=0,99999,MATCH(M4,Finish!$I:$I,0))</f>
        <v>99999</v>
      </c>
      <c r="O4" s="1">
        <f>SMALL(N$2:N$7,3)</f>
        <v>99999</v>
      </c>
      <c r="Q4" s="85" t="s">
        <v>117</v>
      </c>
      <c r="R4" s="85">
        <f>IF(COUNTIF(Finish!$I:$I,Q4)=0,99999,MATCH(Q4,Finish!$I:$I,0))</f>
        <v>17</v>
      </c>
      <c r="S4" s="1">
        <f>SMALL(R$2:R$7,3)</f>
        <v>17</v>
      </c>
    </row>
    <row r="5" spans="1:19" ht="15.6" x14ac:dyDescent="0.25">
      <c r="A5" s="1" t="s">
        <v>92</v>
      </c>
      <c r="B5" s="85">
        <f>IF(COUNTIF(Finish!O:O,A5)=0,99999,MATCH(A5,Finish!O:O,0))</f>
        <v>34</v>
      </c>
      <c r="C5" s="85">
        <f>IF(COUNTIF(Finish!$O:$O,$A5)&lt;2,99999,MATCH($A5&amp;":2",Finish!$I:$I,0))</f>
        <v>56</v>
      </c>
      <c r="G5" s="1" t="s">
        <v>94</v>
      </c>
      <c r="H5" s="85">
        <f>IF(COUNTIF(Finish!$O:$O,$G5)=0,99999,MATCH($G5,Finish!$O:$O,0))</f>
        <v>97</v>
      </c>
      <c r="I5" s="85">
        <f>IF(COUNTIF(Finish!$O:$O,$A9)&lt;2,99999,MATCH($A9&amp;":2",Finish!$I:$I,0))</f>
        <v>105</v>
      </c>
      <c r="J5" s="1">
        <f>MIN(H5:H$8)</f>
        <v>52</v>
      </c>
      <c r="K5" s="1">
        <f>SMALL(H5:I$8,2)</f>
        <v>97</v>
      </c>
      <c r="M5" s="85" t="s">
        <v>108</v>
      </c>
      <c r="N5" s="85">
        <f>IF(COUNTIF(Finish!$I:$I,M5)=0,99999,MATCH(M5,Finish!$I:$I,0))</f>
        <v>99999</v>
      </c>
      <c r="Q5" s="85" t="s">
        <v>107</v>
      </c>
      <c r="R5" s="85">
        <f>IF(COUNTIF(Finish!$I:$I,Q5)=0,99999,MATCH(Q5,Finish!$I:$I,0))</f>
        <v>99999</v>
      </c>
    </row>
    <row r="6" spans="1:19" ht="15.6" x14ac:dyDescent="0.25">
      <c r="A6" s="1" t="s">
        <v>102</v>
      </c>
      <c r="B6" s="85">
        <f>IF(COUNTIF(Finish!O:O,A6)=0,99999,MATCH(A6,Finish!O:O,0))</f>
        <v>22</v>
      </c>
      <c r="C6" s="85">
        <f>IF(COUNTIF(Finish!$O:$O,$A6)&lt;2,99999,MATCH($A6&amp;":2",Finish!$I:$I,0))</f>
        <v>30</v>
      </c>
      <c r="D6" s="1">
        <f>MIN(B6:B$15)</f>
        <v>14</v>
      </c>
      <c r="E6" s="1">
        <f>SMALL(B6:C$15,2)</f>
        <v>22</v>
      </c>
      <c r="G6" s="1" t="s">
        <v>95</v>
      </c>
      <c r="H6" s="85">
        <f>IF(COUNTIF(Finish!$O:$O,$G6)=0,99999,MATCH($G6,Finish!$O:$O,0))</f>
        <v>52</v>
      </c>
      <c r="I6" s="85">
        <f>IF(COUNTIF(Finish!$O:$O,$A11)&lt;2,99999,MATCH($A11&amp;":2",Finish!$I:$I,0))</f>
        <v>102</v>
      </c>
      <c r="J6" s="1">
        <f>MIN(H6:H$8)</f>
        <v>52</v>
      </c>
      <c r="K6" s="1">
        <f>SMALL(H6:I$8,2)</f>
        <v>102</v>
      </c>
      <c r="M6" s="85" t="s">
        <v>110</v>
      </c>
      <c r="N6" s="85">
        <f>IF(COUNTIF(Finish!$I:$I,M6)=0,99999,MATCH(M6,Finish!$I:$I,0))</f>
        <v>99999</v>
      </c>
      <c r="Q6" s="85" t="s">
        <v>109</v>
      </c>
      <c r="R6" s="85">
        <f>IF(COUNTIF(Finish!$I:$I,Q6)=0,99999,MATCH(Q6,Finish!$I:$I,0))</f>
        <v>99999</v>
      </c>
    </row>
    <row r="7" spans="1:19" ht="15.6" x14ac:dyDescent="0.25">
      <c r="A7" s="1" t="s">
        <v>93</v>
      </c>
      <c r="B7" s="85">
        <f>IF(COUNTIF(Finish!O:O,A7)=0,99999,MATCH(A7,Finish!O:O,0))</f>
        <v>99999</v>
      </c>
      <c r="C7" s="85">
        <f>IF(COUNTIF(Finish!$O:$O,$A7)&lt;2,99999,MATCH($A7&amp;":2",Finish!$I:$I,0))</f>
        <v>99999</v>
      </c>
      <c r="G7" s="1" t="s">
        <v>96</v>
      </c>
      <c r="H7" s="85">
        <f>IF(COUNTIF(Finish!$O:$O,$G7)=0,99999,MATCH($G7,Finish!$O:$O,0))</f>
        <v>99999</v>
      </c>
      <c r="I7" s="85">
        <f>IF(COUNTIF(Finish!$O:$O,$A13)&lt;2,99999,MATCH($A13&amp;":2",Finish!$I:$I,0))</f>
        <v>99999</v>
      </c>
      <c r="J7" s="1">
        <f>MIN(H7:H$8)</f>
        <v>104</v>
      </c>
      <c r="K7" s="1">
        <f>SMALL(H7:I$8,2)</f>
        <v>99999</v>
      </c>
      <c r="M7" s="85" t="s">
        <v>112</v>
      </c>
      <c r="N7" s="85">
        <f>IF(COUNTIF(Finish!$I:$I,M7)=0,99999,MATCH(M7,Finish!$I:$I,0))</f>
        <v>99999</v>
      </c>
      <c r="Q7" s="85" t="s">
        <v>111</v>
      </c>
      <c r="R7" s="85">
        <f>IF(COUNTIF(Finish!$I:$I,Q7)=0,99999,MATCH(Q7,Finish!$I:$I,0))</f>
        <v>99999</v>
      </c>
    </row>
    <row r="8" spans="1:19" ht="15.6" x14ac:dyDescent="0.25">
      <c r="A8" s="1" t="s">
        <v>103</v>
      </c>
      <c r="B8" s="85">
        <f>IF(COUNTIF(Finish!O:O,A8)=0,99999,MATCH(A8,Finish!O:O,0))</f>
        <v>14</v>
      </c>
      <c r="C8" s="85">
        <f>IF(COUNTIF(Finish!$O:$O,$A8)&lt;2,99999,MATCH($A8&amp;":2",Finish!$I:$I,0))</f>
        <v>24</v>
      </c>
      <c r="D8" s="1">
        <f>MIN(B8:B$15)</f>
        <v>14</v>
      </c>
      <c r="E8" s="1">
        <f>SMALL(B8:C$15,2)</f>
        <v>24</v>
      </c>
      <c r="G8" s="1" t="s">
        <v>97</v>
      </c>
      <c r="H8" s="85">
        <f>IF(COUNTIF(Finish!$O:$O,$G8)=0,99999,MATCH($G8,Finish!$O:$O,0))</f>
        <v>104</v>
      </c>
      <c r="I8" s="85">
        <f>IF(COUNTIF(Finish!$O:$O,$A15)&lt;2,99999,MATCH($A15&amp;":2",Finish!$I:$I,0))</f>
        <v>99999</v>
      </c>
      <c r="J8" s="1">
        <f>MIN(H8:H$8)</f>
        <v>104</v>
      </c>
      <c r="K8" s="1">
        <f>SMALL(H8:I$8,2)</f>
        <v>99999</v>
      </c>
    </row>
    <row r="9" spans="1:19" ht="15.6" x14ac:dyDescent="0.25">
      <c r="A9" s="1" t="s">
        <v>94</v>
      </c>
      <c r="B9" s="85">
        <f>IF(COUNTIF(Finish!O:O,A9)=0,99999,MATCH(A9,Finish!O:O,0))</f>
        <v>97</v>
      </c>
      <c r="C9" s="85">
        <f>IF(COUNTIF(Finish!$O:$O,$A9)&lt;2,99999,MATCH($A9&amp;":2",Finish!$I:$I,0))</f>
        <v>105</v>
      </c>
    </row>
    <row r="10" spans="1:19" ht="15.6" x14ac:dyDescent="0.25">
      <c r="A10" s="1" t="s">
        <v>104</v>
      </c>
      <c r="B10" s="85">
        <f>IF(COUNTIF(Finish!O:O,A10)=0,99999,MATCH(A10,Finish!O:O,0))</f>
        <v>28</v>
      </c>
      <c r="C10" s="85">
        <f>IF(COUNTIF(Finish!$O:$O,$A10)&lt;2,99999,MATCH($A10&amp;":2",Finish!$I:$I,0))</f>
        <v>38</v>
      </c>
      <c r="D10" s="1">
        <f>MIN(B10:B$15)</f>
        <v>28</v>
      </c>
      <c r="E10" s="1">
        <f>SMALL(B10:C$15,2)</f>
        <v>29</v>
      </c>
    </row>
    <row r="11" spans="1:19" ht="15.6" x14ac:dyDescent="0.25">
      <c r="A11" s="1" t="s">
        <v>95</v>
      </c>
      <c r="B11" s="85">
        <f>IF(COUNTIF(Finish!O:O,A11)=0,99999,MATCH(A11,Finish!O:O,0))</f>
        <v>52</v>
      </c>
      <c r="C11" s="85">
        <f>IF(COUNTIF(Finish!$O:$O,$A11)&lt;2,99999,MATCH($A11&amp;":2",Finish!$I:$I,0))</f>
        <v>102</v>
      </c>
    </row>
    <row r="12" spans="1:19" ht="15.6" x14ac:dyDescent="0.25">
      <c r="A12" s="1" t="s">
        <v>105</v>
      </c>
      <c r="B12" s="85">
        <f>IF(COUNTIF(Finish!O:O,A12)=0,99999,MATCH(A12,Finish!O:O,0))</f>
        <v>29</v>
      </c>
      <c r="C12" s="85">
        <f>IF(COUNTIF(Finish!$O:$O,$A12)&lt;2,99999,MATCH($A12&amp;":2",Finish!$I:$I,0))</f>
        <v>39</v>
      </c>
      <c r="D12" s="1">
        <f>MIN(B12:B$15)</f>
        <v>29</v>
      </c>
      <c r="E12" s="1">
        <f>SMALL(B12:C$15,2)</f>
        <v>39</v>
      </c>
    </row>
    <row r="13" spans="1:19" ht="15.6" x14ac:dyDescent="0.25">
      <c r="A13" s="1" t="s">
        <v>96</v>
      </c>
      <c r="B13" s="85">
        <f>IF(COUNTIF(Finish!O:O,A13)=0,99999,MATCH(A13,Finish!O:O,0))</f>
        <v>99999</v>
      </c>
      <c r="C13" s="85">
        <f>IF(COUNTIF(Finish!$O:$O,$A13)&lt;2,99999,MATCH($A13&amp;":2",Finish!$I:$I,0))</f>
        <v>99999</v>
      </c>
    </row>
    <row r="14" spans="1:19" ht="15.6" x14ac:dyDescent="0.25">
      <c r="A14" s="1" t="s">
        <v>106</v>
      </c>
      <c r="B14" s="85">
        <f>IF(COUNTIF(Finish!O:O,A14)=0,99999,MATCH(A14,Finish!O:O,0))</f>
        <v>47</v>
      </c>
      <c r="C14" s="85">
        <f>IF(COUNTIF(Finish!$O:$O,$A14)&lt;2,99999,MATCH($A14&amp;":2",Finish!$I:$I,0))</f>
        <v>73</v>
      </c>
      <c r="D14" s="1">
        <f>MIN(B14:B$15)</f>
        <v>47</v>
      </c>
      <c r="E14" s="1">
        <f>SMALL(B14:C$15,2)</f>
        <v>73</v>
      </c>
    </row>
    <row r="15" spans="1:19" ht="15.6" x14ac:dyDescent="0.25">
      <c r="A15" s="1" t="s">
        <v>97</v>
      </c>
      <c r="B15" s="85">
        <f>IF(COUNTIF(Finish!O:O,A15)=0,99999,MATCH(A15,Finish!O:O,0))</f>
        <v>104</v>
      </c>
      <c r="C15" s="85">
        <f>IF(COUNTIF(Finish!$O:$O,$A15)&lt;2,99999,MATCH($A15&amp;":2",Finish!$I:$I,0))</f>
        <v>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3"/>
  <sheetViews>
    <sheetView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D111" sqref="D111"/>
    </sheetView>
  </sheetViews>
  <sheetFormatPr defaultColWidth="9.109375" defaultRowHeight="13.2" x14ac:dyDescent="0.25"/>
  <cols>
    <col min="1" max="1" width="8.109375" style="45" bestFit="1" customWidth="1"/>
    <col min="2" max="3" width="27.5546875" style="44" customWidth="1"/>
    <col min="4" max="4" width="9.109375" style="45"/>
    <col min="5" max="5" width="8.6640625" style="44" bestFit="1" customWidth="1"/>
    <col min="6" max="6" width="22.109375" style="46" customWidth="1"/>
    <col min="7" max="7" width="7.109375" style="47" bestFit="1" customWidth="1"/>
    <col min="8" max="8" width="7.109375" style="48" bestFit="1" customWidth="1"/>
    <col min="9" max="9" width="22.109375" style="46" bestFit="1" customWidth="1"/>
    <col min="10" max="10" width="5.6640625" style="44" customWidth="1"/>
    <col min="11" max="11" width="5.6640625" style="48" customWidth="1"/>
    <col min="12" max="12" width="7.44140625" style="44" bestFit="1" customWidth="1"/>
    <col min="13" max="19" width="5.6640625" style="44" customWidth="1"/>
    <col min="20" max="16384" width="9.109375" style="44"/>
  </cols>
  <sheetData>
    <row r="1" spans="1:13" x14ac:dyDescent="0.25">
      <c r="A1" s="44"/>
    </row>
    <row r="2" spans="1:13" x14ac:dyDescent="0.25">
      <c r="A2" s="49" t="s">
        <v>0</v>
      </c>
      <c r="B2" s="50" t="s">
        <v>1</v>
      </c>
      <c r="C2" s="50" t="s">
        <v>37</v>
      </c>
      <c r="D2" s="49" t="s">
        <v>2</v>
      </c>
      <c r="E2" s="50" t="s">
        <v>21</v>
      </c>
      <c r="F2" s="51" t="s">
        <v>28</v>
      </c>
      <c r="G2" s="52" t="s">
        <v>24</v>
      </c>
      <c r="H2" s="53" t="s">
        <v>25</v>
      </c>
      <c r="I2" s="51" t="s">
        <v>60</v>
      </c>
      <c r="L2" s="44" t="s">
        <v>0</v>
      </c>
      <c r="M2" s="44" t="e">
        <f>MIN(L:L)</f>
        <v>#REF!</v>
      </c>
    </row>
    <row r="3" spans="1:13" s="59" customFormat="1" x14ac:dyDescent="0.25">
      <c r="A3" s="54"/>
      <c r="B3" s="55"/>
      <c r="C3" s="55" t="s">
        <v>26</v>
      </c>
      <c r="D3" s="54"/>
      <c r="E3" s="55"/>
      <c r="F3" s="56"/>
      <c r="G3" s="57"/>
      <c r="H3" s="58"/>
      <c r="I3" s="56"/>
      <c r="K3" s="58"/>
      <c r="M3" s="59" t="e">
        <f>MAX(L:L)</f>
        <v>#REF!</v>
      </c>
    </row>
    <row r="4" spans="1:13" x14ac:dyDescent="0.25">
      <c r="A4" s="1">
        <v>1</v>
      </c>
      <c r="B4" s="68" t="s">
        <v>176</v>
      </c>
      <c r="C4" s="68" t="s">
        <v>177</v>
      </c>
      <c r="D4" s="70" t="s">
        <v>103</v>
      </c>
      <c r="E4" s="45" t="str">
        <f>IF(MATCH(A4,Finish!A:A,0)&gt;0,"Y","")</f>
        <v>Y</v>
      </c>
      <c r="F4" s="60" t="str">
        <f>IF(LEFT(D4,1)="M",C4,"")</f>
        <v>Achille Ratti</v>
      </c>
      <c r="G4" s="44" t="str">
        <f t="shared" ref="G4" si="0">IF(H4="","",RANK(H4,H:H,1))</f>
        <v/>
      </c>
      <c r="H4" s="61" t="str">
        <f>IF(OR(F4="",F4=$C$3),"",IF(COUNTIF(F$2:F4,F4)=3,ROW(),""))</f>
        <v/>
      </c>
      <c r="I4" s="60" t="str">
        <f>IF(LEFT(D4,1)="W",C4,"")</f>
        <v/>
      </c>
      <c r="J4" s="44" t="str">
        <f t="shared" ref="J4" si="1">IF(K4="","",RANK(K4,K:K,1))</f>
        <v/>
      </c>
      <c r="K4" s="61" t="str">
        <f>IF(OR(I4="",I4=$C$3),"",IF(COUNTIF(I$2:I4,I4)=3,ROW(),""))</f>
        <v/>
      </c>
      <c r="L4" s="45">
        <f>IF(B4="","",A4)</f>
        <v>1</v>
      </c>
    </row>
    <row r="5" spans="1:13" x14ac:dyDescent="0.25">
      <c r="A5" s="1">
        <v>2</v>
      </c>
      <c r="B5" s="68" t="s">
        <v>178</v>
      </c>
      <c r="C5" s="68" t="s">
        <v>179</v>
      </c>
      <c r="D5" s="70" t="s">
        <v>106</v>
      </c>
      <c r="E5" s="45" t="str">
        <f>IF(MATCH(A5,Finish!A:A,0)&gt;0,"Y","")</f>
        <v>Y</v>
      </c>
      <c r="F5" s="60" t="str">
        <f t="shared" ref="F5:F68" si="2">IF(LEFT(D5,1)="M",C5,"")</f>
        <v>Darwen Dashers</v>
      </c>
      <c r="G5" s="44" t="str">
        <f t="shared" ref="G5:G68" si="3">IF(H5="","",RANK(H5,H:H,1))</f>
        <v/>
      </c>
      <c r="H5" s="61" t="str">
        <f>IF(OR(F5="",F5=$C$3),"",IF(COUNTIF(F$2:F5,F5)=3,ROW(),""))</f>
        <v/>
      </c>
      <c r="I5" s="60" t="str">
        <f t="shared" ref="I5:I68" si="4">IF(LEFT(D5,1)="W",C5,"")</f>
        <v/>
      </c>
      <c r="J5" s="44" t="str">
        <f t="shared" ref="J5:J68" si="5">IF(K5="","",RANK(K5,K:K,1))</f>
        <v/>
      </c>
      <c r="K5" s="61" t="str">
        <f>IF(OR(I5="",I5=$C$3),"",IF(COUNTIF(I$2:I5,I5)=3,ROW(),""))</f>
        <v/>
      </c>
      <c r="L5" s="45">
        <f t="shared" ref="L5:L68" si="6">IF(B5="","",A5)</f>
        <v>2</v>
      </c>
    </row>
    <row r="6" spans="1:13" x14ac:dyDescent="0.25">
      <c r="A6" s="1">
        <v>3</v>
      </c>
      <c r="B6" s="68" t="s">
        <v>180</v>
      </c>
      <c r="C6" s="68" t="s">
        <v>181</v>
      </c>
      <c r="D6" s="70" t="s">
        <v>106</v>
      </c>
      <c r="E6" s="45" t="str">
        <f>IF(MATCH(A6,Finish!A:A,0)&gt;0,"Y","")</f>
        <v>Y</v>
      </c>
      <c r="F6" s="60" t="str">
        <f t="shared" si="2"/>
        <v>Matlock AC</v>
      </c>
      <c r="G6" s="44" t="str">
        <f t="shared" si="3"/>
        <v/>
      </c>
      <c r="H6" s="61" t="str">
        <f>IF(OR(F6="",F6=$C$3),"",IF(COUNTIF(F$2:F6,F6)=3,ROW(),""))</f>
        <v/>
      </c>
      <c r="I6" s="60" t="str">
        <f t="shared" si="4"/>
        <v/>
      </c>
      <c r="J6" s="44" t="str">
        <f t="shared" si="5"/>
        <v/>
      </c>
      <c r="K6" s="61" t="str">
        <f>IF(OR(I6="",I6=$C$3),"",IF(COUNTIF(I$2:I6,I6)=3,ROW(),""))</f>
        <v/>
      </c>
      <c r="L6" s="45">
        <f t="shared" si="6"/>
        <v>3</v>
      </c>
    </row>
    <row r="7" spans="1:13" x14ac:dyDescent="0.25">
      <c r="A7" s="1">
        <v>4</v>
      </c>
      <c r="B7" s="68" t="s">
        <v>182</v>
      </c>
      <c r="C7" s="68" t="s">
        <v>183</v>
      </c>
      <c r="D7" s="70" t="s">
        <v>92</v>
      </c>
      <c r="E7" s="45" t="str">
        <f>IF(MATCH(A7,Finish!A:A,0)&gt;0,"Y","")</f>
        <v>Y</v>
      </c>
      <c r="F7" s="60" t="str">
        <f t="shared" si="2"/>
        <v/>
      </c>
      <c r="G7" s="44" t="str">
        <f t="shared" si="3"/>
        <v/>
      </c>
      <c r="H7" s="61" t="str">
        <f>IF(OR(F7="",F7=$C$3),"",IF(COUNTIF(F$2:F7,F7)=3,ROW(),""))</f>
        <v/>
      </c>
      <c r="I7" s="60" t="str">
        <f t="shared" si="4"/>
        <v>Rossendale Harriers</v>
      </c>
      <c r="J7" s="44" t="str">
        <f t="shared" si="5"/>
        <v/>
      </c>
      <c r="K7" s="61" t="str">
        <f>IF(OR(I7="",I7=$C$3),"",IF(COUNTIF(I$2:I7,I7)=3,ROW(),""))</f>
        <v/>
      </c>
      <c r="L7" s="45">
        <f t="shared" si="6"/>
        <v>4</v>
      </c>
    </row>
    <row r="8" spans="1:13" x14ac:dyDescent="0.25">
      <c r="A8" s="1">
        <v>5</v>
      </c>
      <c r="B8" s="68" t="s">
        <v>184</v>
      </c>
      <c r="C8" s="68" t="s">
        <v>183</v>
      </c>
      <c r="D8" s="70" t="s">
        <v>103</v>
      </c>
      <c r="E8" s="45" t="str">
        <f>IF(MATCH(A8,Finish!A:A,0)&gt;0,"Y","")</f>
        <v>Y</v>
      </c>
      <c r="F8" s="60" t="str">
        <f t="shared" si="2"/>
        <v>Rossendale Harriers</v>
      </c>
      <c r="G8" s="44" t="str">
        <f t="shared" si="3"/>
        <v/>
      </c>
      <c r="H8" s="61" t="str">
        <f>IF(OR(F8="",F8=$C$3),"",IF(COUNTIF(F$2:F8,F8)=3,ROW(),""))</f>
        <v/>
      </c>
      <c r="I8" s="60" t="str">
        <f t="shared" si="4"/>
        <v/>
      </c>
      <c r="J8" s="44" t="str">
        <f t="shared" si="5"/>
        <v/>
      </c>
      <c r="K8" s="61" t="str">
        <f>IF(OR(I8="",I8=$C$3),"",IF(COUNTIF(I$2:I8,I8)=3,ROW(),""))</f>
        <v/>
      </c>
      <c r="L8" s="45">
        <f t="shared" si="6"/>
        <v>5</v>
      </c>
    </row>
    <row r="9" spans="1:13" x14ac:dyDescent="0.25">
      <c r="A9" s="1">
        <v>6</v>
      </c>
      <c r="B9" s="68" t="s">
        <v>185</v>
      </c>
      <c r="C9" s="68" t="s">
        <v>186</v>
      </c>
      <c r="D9" s="70" t="s">
        <v>104</v>
      </c>
      <c r="E9" s="45" t="str">
        <f>IF(MATCH(A9,Finish!A:A,0)&gt;0,"Y","")</f>
        <v>Y</v>
      </c>
      <c r="F9" s="60" t="str">
        <f t="shared" si="2"/>
        <v>Red Rose</v>
      </c>
      <c r="G9" s="44" t="str">
        <f t="shared" si="3"/>
        <v/>
      </c>
      <c r="H9" s="61" t="str">
        <f>IF(OR(F9="",F9=$C$3),"",IF(COUNTIF(F$2:F9,F9)=3,ROW(),""))</f>
        <v/>
      </c>
      <c r="I9" s="60" t="str">
        <f t="shared" si="4"/>
        <v/>
      </c>
      <c r="J9" s="44" t="str">
        <f t="shared" si="5"/>
        <v/>
      </c>
      <c r="K9" s="61" t="str">
        <f>IF(OR(I9="",I9=$C$3),"",IF(COUNTIF(I$2:I9,I9)=3,ROW(),""))</f>
        <v/>
      </c>
      <c r="L9" s="45">
        <f t="shared" si="6"/>
        <v>6</v>
      </c>
    </row>
    <row r="10" spans="1:13" x14ac:dyDescent="0.25">
      <c r="A10" s="1">
        <v>7</v>
      </c>
      <c r="B10" s="68" t="s">
        <v>187</v>
      </c>
      <c r="C10" s="68" t="s">
        <v>188</v>
      </c>
      <c r="D10" s="70" t="s">
        <v>95</v>
      </c>
      <c r="E10" s="45" t="str">
        <f>IF(MATCH(A10,Finish!A:A,0)&gt;0,"Y","")</f>
        <v>Y</v>
      </c>
      <c r="F10" s="60" t="str">
        <f t="shared" si="2"/>
        <v/>
      </c>
      <c r="G10" s="44" t="str">
        <f t="shared" si="3"/>
        <v/>
      </c>
      <c r="H10" s="61" t="str">
        <f>IF(OR(F10="",F10=$C$3),"",IF(COUNTIF(F$2:F10,F10)=3,ROW(),""))</f>
        <v/>
      </c>
      <c r="I10" s="60" t="str">
        <f t="shared" si="4"/>
        <v>Todmorden Harriers</v>
      </c>
      <c r="J10" s="44" t="str">
        <f t="shared" si="5"/>
        <v/>
      </c>
      <c r="K10" s="61" t="str">
        <f>IF(OR(I10="",I10=$C$3),"",IF(COUNTIF(I$2:I10,I10)=3,ROW(),""))</f>
        <v/>
      </c>
      <c r="L10" s="45">
        <f t="shared" si="6"/>
        <v>7</v>
      </c>
    </row>
    <row r="11" spans="1:13" x14ac:dyDescent="0.25">
      <c r="A11" s="1">
        <v>8</v>
      </c>
      <c r="B11" s="68" t="s">
        <v>189</v>
      </c>
      <c r="C11" s="68" t="s">
        <v>190</v>
      </c>
      <c r="D11" s="70" t="s">
        <v>92</v>
      </c>
      <c r="E11" s="45" t="str">
        <f>IF(MATCH(A11,Finish!A:A,0)&gt;0,"Y","")</f>
        <v>Y</v>
      </c>
      <c r="F11" s="60" t="str">
        <f t="shared" si="2"/>
        <v/>
      </c>
      <c r="G11" s="44" t="str">
        <f t="shared" si="3"/>
        <v/>
      </c>
      <c r="H11" s="61" t="str">
        <f>IF(OR(F11="",F11=$C$3),"",IF(COUNTIF(F$2:F11,F11)=3,ROW(),""))</f>
        <v/>
      </c>
      <c r="I11" s="60" t="str">
        <f t="shared" si="4"/>
        <v>Radcliffe AC</v>
      </c>
      <c r="J11" s="44" t="str">
        <f t="shared" si="5"/>
        <v/>
      </c>
      <c r="K11" s="61" t="str">
        <f>IF(OR(I11="",I11=$C$3),"",IF(COUNTIF(I$2:I11,I11)=3,ROW(),""))</f>
        <v/>
      </c>
      <c r="L11" s="45">
        <f t="shared" si="6"/>
        <v>8</v>
      </c>
    </row>
    <row r="12" spans="1:13" x14ac:dyDescent="0.25">
      <c r="A12" s="1">
        <v>9</v>
      </c>
      <c r="B12" s="68" t="s">
        <v>191</v>
      </c>
      <c r="C12" s="68" t="s">
        <v>192</v>
      </c>
      <c r="D12" s="70" t="s">
        <v>105</v>
      </c>
      <c r="E12" s="45" t="str">
        <f>IF(MATCH(A12,Finish!A:A,0)&gt;0,"Y","")</f>
        <v>Y</v>
      </c>
      <c r="F12" s="60" t="str">
        <f t="shared" si="2"/>
        <v>FRA</v>
      </c>
      <c r="G12" s="44" t="str">
        <f t="shared" si="3"/>
        <v/>
      </c>
      <c r="H12" s="61" t="str">
        <f>IF(OR(F12="",F12=$C$3),"",IF(COUNTIF(F$2:F12,F12)=3,ROW(),""))</f>
        <v/>
      </c>
      <c r="I12" s="60" t="str">
        <f t="shared" si="4"/>
        <v/>
      </c>
      <c r="J12" s="44" t="str">
        <f t="shared" si="5"/>
        <v/>
      </c>
      <c r="K12" s="61" t="str">
        <f>IF(OR(I12="",I12=$C$3),"",IF(COUNTIF(I$2:I12,I12)=3,ROW(),""))</f>
        <v/>
      </c>
      <c r="L12" s="45">
        <f t="shared" si="6"/>
        <v>9</v>
      </c>
    </row>
    <row r="13" spans="1:13" x14ac:dyDescent="0.25">
      <c r="A13" s="1">
        <v>10</v>
      </c>
      <c r="B13" s="68" t="s">
        <v>193</v>
      </c>
      <c r="C13" s="68" t="s">
        <v>194</v>
      </c>
      <c r="D13" s="70" t="s">
        <v>39</v>
      </c>
      <c r="E13" s="45" t="str">
        <f>IF(MATCH(A13,Finish!A:A,0)&gt;0,"Y","")</f>
        <v>Y</v>
      </c>
      <c r="F13" s="60" t="str">
        <f t="shared" si="2"/>
        <v>Ambleside AC</v>
      </c>
      <c r="G13" s="44" t="str">
        <f t="shared" si="3"/>
        <v/>
      </c>
      <c r="H13" s="61" t="str">
        <f>IF(OR(F13="",F13=$C$3),"",IF(COUNTIF(F$2:F13,F13)=3,ROW(),""))</f>
        <v/>
      </c>
      <c r="I13" s="60" t="str">
        <f t="shared" si="4"/>
        <v/>
      </c>
      <c r="J13" s="44" t="str">
        <f t="shared" si="5"/>
        <v/>
      </c>
      <c r="K13" s="61" t="str">
        <f>IF(OR(I13="",I13=$C$3),"",IF(COUNTIF(I$2:I13,I13)=3,ROW(),""))</f>
        <v/>
      </c>
      <c r="L13" s="45">
        <f t="shared" si="6"/>
        <v>10</v>
      </c>
    </row>
    <row r="14" spans="1:13" x14ac:dyDescent="0.25">
      <c r="A14" s="1">
        <v>11</v>
      </c>
      <c r="B14" s="68" t="s">
        <v>195</v>
      </c>
      <c r="C14" s="68" t="s">
        <v>196</v>
      </c>
      <c r="D14" s="70" t="s">
        <v>104</v>
      </c>
      <c r="E14" s="45" t="str">
        <f>IF(MATCH(A14,Finish!A:A,0)&gt;0,"Y","")</f>
        <v>Y</v>
      </c>
      <c r="F14" s="60" t="str">
        <f t="shared" si="2"/>
        <v>Clayton Le Moors</v>
      </c>
      <c r="G14" s="44" t="str">
        <f t="shared" si="3"/>
        <v/>
      </c>
      <c r="H14" s="61" t="str">
        <f>IF(OR(F14="",F14=$C$3),"",IF(COUNTIF(F$2:F14,F14)=3,ROW(),""))</f>
        <v/>
      </c>
      <c r="I14" s="60" t="str">
        <f t="shared" si="4"/>
        <v/>
      </c>
      <c r="J14" s="44" t="str">
        <f t="shared" si="5"/>
        <v/>
      </c>
      <c r="K14" s="61" t="str">
        <f>IF(OR(I14="",I14=$C$3),"",IF(COUNTIF(I$2:I14,I14)=3,ROW(),""))</f>
        <v/>
      </c>
      <c r="L14" s="45">
        <f t="shared" si="6"/>
        <v>11</v>
      </c>
    </row>
    <row r="15" spans="1:13" x14ac:dyDescent="0.25">
      <c r="A15" s="1">
        <v>12</v>
      </c>
      <c r="B15" s="68" t="s">
        <v>197</v>
      </c>
      <c r="C15" s="68" t="s">
        <v>179</v>
      </c>
      <c r="D15" s="70" t="s">
        <v>97</v>
      </c>
      <c r="E15" s="45" t="str">
        <f>IF(MATCH(A15,Finish!A:A,0)&gt;0,"Y","")</f>
        <v>Y</v>
      </c>
      <c r="F15" s="60" t="str">
        <f t="shared" si="2"/>
        <v/>
      </c>
      <c r="G15" s="44" t="str">
        <f t="shared" si="3"/>
        <v/>
      </c>
      <c r="H15" s="61" t="str">
        <f>IF(OR(F15="",F15=$C$3),"",IF(COUNTIF(F$2:F15,F15)=3,ROW(),""))</f>
        <v/>
      </c>
      <c r="I15" s="60" t="str">
        <f t="shared" si="4"/>
        <v>Darwen Dashers</v>
      </c>
      <c r="J15" s="44" t="str">
        <f t="shared" si="5"/>
        <v/>
      </c>
      <c r="K15" s="61" t="str">
        <f>IF(OR(I15="",I15=$C$3),"",IF(COUNTIF(I$2:I15,I15)=3,ROW(),""))</f>
        <v/>
      </c>
      <c r="L15" s="45">
        <f t="shared" si="6"/>
        <v>12</v>
      </c>
    </row>
    <row r="16" spans="1:13" x14ac:dyDescent="0.25">
      <c r="A16" s="1">
        <v>13</v>
      </c>
      <c r="B16" s="68" t="s">
        <v>198</v>
      </c>
      <c r="C16" s="68" t="s">
        <v>199</v>
      </c>
      <c r="D16" s="70" t="s">
        <v>104</v>
      </c>
      <c r="E16" s="45" t="str">
        <f>IF(MATCH(A16,Finish!A:A,0)&gt;0,"Y","")</f>
        <v>Y</v>
      </c>
      <c r="F16" s="60" t="str">
        <f t="shared" si="2"/>
        <v>Horwich</v>
      </c>
      <c r="G16" s="44" t="str">
        <f t="shared" si="3"/>
        <v/>
      </c>
      <c r="H16" s="61" t="str">
        <f>IF(OR(F16="",F16=$C$3),"",IF(COUNTIF(F$2:F16,F16)=3,ROW(),""))</f>
        <v/>
      </c>
      <c r="I16" s="60" t="str">
        <f t="shared" si="4"/>
        <v/>
      </c>
      <c r="J16" s="44" t="str">
        <f t="shared" si="5"/>
        <v/>
      </c>
      <c r="K16" s="61" t="str">
        <f>IF(OR(I16="",I16=$C$3),"",IF(COUNTIF(I$2:I16,I16)=3,ROW(),""))</f>
        <v/>
      </c>
      <c r="L16" s="45">
        <f t="shared" si="6"/>
        <v>13</v>
      </c>
    </row>
    <row r="17" spans="1:12" x14ac:dyDescent="0.25">
      <c r="A17" s="1">
        <v>14</v>
      </c>
      <c r="B17" s="68" t="s">
        <v>200</v>
      </c>
      <c r="C17" s="68" t="s">
        <v>183</v>
      </c>
      <c r="D17" s="70" t="s">
        <v>39</v>
      </c>
      <c r="E17" s="45" t="str">
        <f>IF(MATCH(A17,Finish!A:A,0)&gt;0,"Y","")</f>
        <v>Y</v>
      </c>
      <c r="F17" s="60" t="str">
        <f t="shared" si="2"/>
        <v>Rossendale Harriers</v>
      </c>
      <c r="G17" s="44" t="str">
        <f t="shared" si="3"/>
        <v/>
      </c>
      <c r="H17" s="61" t="str">
        <f>IF(OR(F17="",F17=$C$3),"",IF(COUNTIF(F$2:F17,F17)=3,ROW(),""))</f>
        <v/>
      </c>
      <c r="I17" s="60" t="str">
        <f t="shared" si="4"/>
        <v/>
      </c>
      <c r="J17" s="44" t="str">
        <f t="shared" si="5"/>
        <v/>
      </c>
      <c r="K17" s="61" t="str">
        <f>IF(OR(I17="",I17=$C$3),"",IF(COUNTIF(I$2:I17,I17)=3,ROW(),""))</f>
        <v/>
      </c>
      <c r="L17" s="45">
        <f t="shared" si="6"/>
        <v>14</v>
      </c>
    </row>
    <row r="18" spans="1:12" x14ac:dyDescent="0.25">
      <c r="A18" s="1">
        <v>15</v>
      </c>
      <c r="B18" s="68" t="s">
        <v>201</v>
      </c>
      <c r="C18" s="68" t="s">
        <v>188</v>
      </c>
      <c r="D18" s="70" t="s">
        <v>103</v>
      </c>
      <c r="E18" s="45" t="str">
        <f>IF(MATCH(A18,Finish!A:A,0)&gt;0,"Y","")</f>
        <v>Y</v>
      </c>
      <c r="F18" s="60" t="str">
        <f t="shared" si="2"/>
        <v>Todmorden Harriers</v>
      </c>
      <c r="G18" s="44" t="str">
        <f t="shared" si="3"/>
        <v/>
      </c>
      <c r="H18" s="61" t="str">
        <f>IF(OR(F18="",F18=$C$3),"",IF(COUNTIF(F$2:F18,F18)=3,ROW(),""))</f>
        <v/>
      </c>
      <c r="I18" s="60" t="str">
        <f t="shared" si="4"/>
        <v/>
      </c>
      <c r="J18" s="44" t="str">
        <f t="shared" si="5"/>
        <v/>
      </c>
      <c r="K18" s="61" t="str">
        <f>IF(OR(I18="",I18=$C$3),"",IF(COUNTIF(I$2:I18,I18)=3,ROW(),""))</f>
        <v/>
      </c>
      <c r="L18" s="45">
        <f t="shared" si="6"/>
        <v>15</v>
      </c>
    </row>
    <row r="19" spans="1:12" x14ac:dyDescent="0.25">
      <c r="A19" s="1">
        <v>16</v>
      </c>
      <c r="B19" s="68" t="s">
        <v>202</v>
      </c>
      <c r="C19" s="68" t="s">
        <v>183</v>
      </c>
      <c r="D19" s="70" t="s">
        <v>102</v>
      </c>
      <c r="E19" s="45" t="str">
        <f>IF(MATCH(A19,Finish!A:A,0)&gt;0,"Y","")</f>
        <v>Y</v>
      </c>
      <c r="F19" s="60" t="str">
        <f t="shared" si="2"/>
        <v>Rossendale Harriers</v>
      </c>
      <c r="G19" s="44">
        <f t="shared" si="3"/>
        <v>1</v>
      </c>
      <c r="H19" s="61">
        <f>IF(OR(F19="",F19=$C$3),"",IF(COUNTIF(F$2:F19,F19)=3,ROW(),""))</f>
        <v>19</v>
      </c>
      <c r="I19" s="60" t="str">
        <f t="shared" si="4"/>
        <v/>
      </c>
      <c r="J19" s="44" t="str">
        <f t="shared" si="5"/>
        <v/>
      </c>
      <c r="K19" s="61" t="str">
        <f>IF(OR(I19="",I19=$C$3),"",IF(COUNTIF(I$2:I19,I19)=3,ROW(),""))</f>
        <v/>
      </c>
      <c r="L19" s="45">
        <f t="shared" si="6"/>
        <v>16</v>
      </c>
    </row>
    <row r="20" spans="1:12" x14ac:dyDescent="0.25">
      <c r="A20" s="1">
        <v>17</v>
      </c>
      <c r="B20" s="68" t="s">
        <v>203</v>
      </c>
      <c r="C20" s="68" t="s">
        <v>196</v>
      </c>
      <c r="D20" s="70" t="s">
        <v>101</v>
      </c>
      <c r="E20" s="45" t="str">
        <f>IF(MATCH(A20,Finish!A:A,0)&gt;0,"Y","")</f>
        <v>Y</v>
      </c>
      <c r="F20" s="60" t="str">
        <f t="shared" si="2"/>
        <v>Clayton Le Moors</v>
      </c>
      <c r="G20" s="44" t="str">
        <f t="shared" si="3"/>
        <v/>
      </c>
      <c r="H20" s="61" t="str">
        <f>IF(OR(F20="",F20=$C$3),"",IF(COUNTIF(F$2:F20,F20)=3,ROW(),""))</f>
        <v/>
      </c>
      <c r="I20" s="60" t="str">
        <f t="shared" si="4"/>
        <v/>
      </c>
      <c r="J20" s="44" t="str">
        <f t="shared" si="5"/>
        <v/>
      </c>
      <c r="K20" s="61" t="str">
        <f>IF(OR(I20="",I20=$C$3),"",IF(COUNTIF(I$2:I20,I20)=3,ROW(),""))</f>
        <v/>
      </c>
      <c r="L20" s="45">
        <f t="shared" si="6"/>
        <v>17</v>
      </c>
    </row>
    <row r="21" spans="1:12" x14ac:dyDescent="0.25">
      <c r="A21" s="1">
        <v>18</v>
      </c>
      <c r="B21" s="68" t="s">
        <v>204</v>
      </c>
      <c r="C21" s="68" t="s">
        <v>179</v>
      </c>
      <c r="D21" s="70" t="s">
        <v>100</v>
      </c>
      <c r="E21" s="45" t="str">
        <f>IF(MATCH(A21,Finish!A:A,0)&gt;0,"Y","")</f>
        <v>Y</v>
      </c>
      <c r="F21" s="60" t="str">
        <f t="shared" si="2"/>
        <v>Darwen Dashers</v>
      </c>
      <c r="G21" s="44" t="str">
        <f t="shared" si="3"/>
        <v/>
      </c>
      <c r="H21" s="61" t="str">
        <f>IF(OR(F21="",F21=$C$3),"",IF(COUNTIF(F$2:F21,F21)=3,ROW(),""))</f>
        <v/>
      </c>
      <c r="I21" s="60" t="str">
        <f t="shared" si="4"/>
        <v/>
      </c>
      <c r="J21" s="44" t="str">
        <f t="shared" si="5"/>
        <v/>
      </c>
      <c r="K21" s="61" t="str">
        <f>IF(OR(I21="",I21=$C$3),"",IF(COUNTIF(I$2:I21,I21)=3,ROW(),""))</f>
        <v/>
      </c>
      <c r="L21" s="45">
        <f t="shared" si="6"/>
        <v>18</v>
      </c>
    </row>
    <row r="22" spans="1:12" x14ac:dyDescent="0.25">
      <c r="A22" s="1">
        <v>19</v>
      </c>
      <c r="B22" s="68" t="s">
        <v>205</v>
      </c>
      <c r="C22" s="68" t="s">
        <v>179</v>
      </c>
      <c r="D22" s="70" t="s">
        <v>103</v>
      </c>
      <c r="E22" s="45" t="str">
        <f>IF(MATCH(A22,Finish!A:A,0)&gt;0,"Y","")</f>
        <v>Y</v>
      </c>
      <c r="F22" s="60" t="str">
        <f t="shared" si="2"/>
        <v>Darwen Dashers</v>
      </c>
      <c r="G22" s="44">
        <f t="shared" si="3"/>
        <v>2</v>
      </c>
      <c r="H22" s="61">
        <f>IF(OR(F22="",F22=$C$3),"",IF(COUNTIF(F$2:F22,F22)=3,ROW(),""))</f>
        <v>22</v>
      </c>
      <c r="I22" s="60" t="str">
        <f t="shared" si="4"/>
        <v/>
      </c>
      <c r="J22" s="44" t="str">
        <f t="shared" si="5"/>
        <v/>
      </c>
      <c r="K22" s="61" t="str">
        <f>IF(OR(I22="",I22=$C$3),"",IF(COUNTIF(I$2:I22,I22)=3,ROW(),""))</f>
        <v/>
      </c>
      <c r="L22" s="45">
        <f t="shared" si="6"/>
        <v>19</v>
      </c>
    </row>
    <row r="23" spans="1:12" x14ac:dyDescent="0.25">
      <c r="A23" s="1">
        <v>20</v>
      </c>
      <c r="B23" s="68" t="s">
        <v>206</v>
      </c>
      <c r="C23" s="68" t="s">
        <v>26</v>
      </c>
      <c r="D23" s="1" t="s">
        <v>39</v>
      </c>
      <c r="E23" s="45" t="str">
        <f>IF(MATCH(A23,Finish!A:A,0)&gt;0,"Y","")</f>
        <v>Y</v>
      </c>
      <c r="F23" s="60" t="str">
        <f t="shared" si="2"/>
        <v>unattached</v>
      </c>
      <c r="G23" s="44" t="str">
        <f t="shared" si="3"/>
        <v/>
      </c>
      <c r="H23" s="61" t="str">
        <f>IF(OR(F23="",F23=$C$3),"",IF(COUNTIF(F$2:F23,F23)=3,ROW(),""))</f>
        <v/>
      </c>
      <c r="I23" s="60" t="str">
        <f t="shared" si="4"/>
        <v/>
      </c>
      <c r="J23" s="44" t="str">
        <f t="shared" si="5"/>
        <v/>
      </c>
      <c r="K23" s="61" t="str">
        <f>IF(OR(I23="",I23=$C$3),"",IF(COUNTIF(I$2:I23,I23)=3,ROW(),""))</f>
        <v/>
      </c>
      <c r="L23" s="45">
        <f t="shared" si="6"/>
        <v>20</v>
      </c>
    </row>
    <row r="24" spans="1:12" x14ac:dyDescent="0.25">
      <c r="A24" s="1">
        <v>21</v>
      </c>
      <c r="B24" s="68" t="s">
        <v>207</v>
      </c>
      <c r="C24" s="68" t="s">
        <v>179</v>
      </c>
      <c r="D24" s="70" t="s">
        <v>102</v>
      </c>
      <c r="E24" s="45" t="str">
        <f>IF(MATCH(A24,Finish!A:A,0)&gt;0,"Y","")</f>
        <v>Y</v>
      </c>
      <c r="F24" s="60" t="str">
        <f t="shared" si="2"/>
        <v>Darwen Dashers</v>
      </c>
      <c r="G24" s="44" t="str">
        <f t="shared" si="3"/>
        <v/>
      </c>
      <c r="H24" s="61" t="str">
        <f>IF(OR(F24="",F24=$C$3),"",IF(COUNTIF(F$2:F24,F24)=3,ROW(),""))</f>
        <v/>
      </c>
      <c r="I24" s="60" t="str">
        <f t="shared" si="4"/>
        <v/>
      </c>
      <c r="J24" s="44" t="str">
        <f t="shared" si="5"/>
        <v/>
      </c>
      <c r="K24" s="61" t="str">
        <f>IF(OR(I24="",I24=$C$3),"",IF(COUNTIF(I$2:I24,I24)=3,ROW(),""))</f>
        <v/>
      </c>
      <c r="L24" s="45">
        <f t="shared" si="6"/>
        <v>21</v>
      </c>
    </row>
    <row r="25" spans="1:12" x14ac:dyDescent="0.25">
      <c r="A25" s="1">
        <v>22</v>
      </c>
      <c r="B25" s="68" t="s">
        <v>208</v>
      </c>
      <c r="C25" s="68" t="s">
        <v>209</v>
      </c>
      <c r="D25" s="70" t="s">
        <v>106</v>
      </c>
      <c r="E25" s="45" t="str">
        <f>IF(MATCH(A25,Finish!A:A,0)&gt;0,"Y","")</f>
        <v>Y</v>
      </c>
      <c r="F25" s="60" t="str">
        <f t="shared" si="2"/>
        <v>Bingley Harriers</v>
      </c>
      <c r="G25" s="44" t="str">
        <f t="shared" si="3"/>
        <v/>
      </c>
      <c r="H25" s="61" t="str">
        <f>IF(OR(F25="",F25=$C$3),"",IF(COUNTIF(F$2:F25,F25)=3,ROW(),""))</f>
        <v/>
      </c>
      <c r="I25" s="60" t="str">
        <f t="shared" si="4"/>
        <v/>
      </c>
      <c r="J25" s="44" t="str">
        <f t="shared" si="5"/>
        <v/>
      </c>
      <c r="K25" s="61" t="str">
        <f>IF(OR(I25="",I25=$C$3),"",IF(COUNTIF(I$2:I25,I25)=3,ROW(),""))</f>
        <v/>
      </c>
      <c r="L25" s="45">
        <f t="shared" si="6"/>
        <v>22</v>
      </c>
    </row>
    <row r="26" spans="1:12" x14ac:dyDescent="0.25">
      <c r="A26" s="1">
        <v>23</v>
      </c>
      <c r="B26" s="68" t="s">
        <v>210</v>
      </c>
      <c r="C26" s="68" t="s">
        <v>211</v>
      </c>
      <c r="D26" s="70" t="s">
        <v>92</v>
      </c>
      <c r="E26" s="45" t="str">
        <f>IF(MATCH(A26,Finish!A:A,0)&gt;0,"Y","")</f>
        <v>Y</v>
      </c>
      <c r="F26" s="60" t="str">
        <f t="shared" si="2"/>
        <v/>
      </c>
      <c r="G26" s="44" t="str">
        <f t="shared" si="3"/>
        <v/>
      </c>
      <c r="H26" s="61" t="str">
        <f>IF(OR(F26="",F26=$C$3),"",IF(COUNTIF(F$2:F26,F26)=3,ROW(),""))</f>
        <v/>
      </c>
      <c r="I26" s="60" t="str">
        <f t="shared" si="4"/>
        <v>Prestwich AC</v>
      </c>
      <c r="J26" s="44" t="str">
        <f t="shared" si="5"/>
        <v/>
      </c>
      <c r="K26" s="61" t="str">
        <f>IF(OR(I26="",I26=$C$3),"",IF(COUNTIF(I$2:I26,I26)=3,ROW(),""))</f>
        <v/>
      </c>
      <c r="L26" s="45">
        <f t="shared" si="6"/>
        <v>23</v>
      </c>
    </row>
    <row r="27" spans="1:12" x14ac:dyDescent="0.25">
      <c r="A27" s="1">
        <v>24</v>
      </c>
      <c r="B27" s="68" t="s">
        <v>212</v>
      </c>
      <c r="C27" s="68" t="s">
        <v>211</v>
      </c>
      <c r="D27" s="70" t="s">
        <v>91</v>
      </c>
      <c r="E27" s="45" t="e">
        <f>IF(MATCH(A27,Finish!A:A,0)&gt;0,"Y","")</f>
        <v>#N/A</v>
      </c>
      <c r="F27" s="60" t="str">
        <f t="shared" si="2"/>
        <v/>
      </c>
      <c r="G27" s="44" t="str">
        <f t="shared" si="3"/>
        <v/>
      </c>
      <c r="H27" s="61" t="str">
        <f>IF(OR(F27="",F27=$C$3),"",IF(COUNTIF(F$2:F27,F27)=3,ROW(),""))</f>
        <v/>
      </c>
      <c r="I27" s="60" t="str">
        <f t="shared" si="4"/>
        <v>Prestwich AC</v>
      </c>
      <c r="J27" s="44" t="str">
        <f t="shared" si="5"/>
        <v/>
      </c>
      <c r="K27" s="61" t="str">
        <f>IF(OR(I27="",I27=$C$3),"",IF(COUNTIF(I$2:I27,I27)=3,ROW(),""))</f>
        <v/>
      </c>
      <c r="L27" s="45">
        <f t="shared" si="6"/>
        <v>24</v>
      </c>
    </row>
    <row r="28" spans="1:12" x14ac:dyDescent="0.25">
      <c r="A28" s="1">
        <v>25</v>
      </c>
      <c r="B28" s="68" t="s">
        <v>213</v>
      </c>
      <c r="C28" s="68" t="s">
        <v>211</v>
      </c>
      <c r="D28" s="70" t="s">
        <v>94</v>
      </c>
      <c r="E28" s="45" t="str">
        <f>IF(MATCH(A28,Finish!A:A,0)&gt;0,"Y","")</f>
        <v>Y</v>
      </c>
      <c r="F28" s="60" t="str">
        <f t="shared" si="2"/>
        <v/>
      </c>
      <c r="G28" s="44" t="str">
        <f t="shared" si="3"/>
        <v/>
      </c>
      <c r="H28" s="61" t="str">
        <f>IF(OR(F28="",F28=$C$3),"",IF(COUNTIF(F$2:F28,F28)=3,ROW(),""))</f>
        <v/>
      </c>
      <c r="I28" s="60" t="str">
        <f t="shared" si="4"/>
        <v>Prestwich AC</v>
      </c>
      <c r="J28" s="44">
        <f t="shared" si="5"/>
        <v>1</v>
      </c>
      <c r="K28" s="61">
        <f>IF(OR(I28="",I28=$C$3),"",IF(COUNTIF(I$2:I28,I28)=3,ROW(),""))</f>
        <v>28</v>
      </c>
      <c r="L28" s="45">
        <f t="shared" si="6"/>
        <v>25</v>
      </c>
    </row>
    <row r="29" spans="1:12" x14ac:dyDescent="0.25">
      <c r="A29" s="1">
        <v>26</v>
      </c>
      <c r="B29" s="68" t="s">
        <v>214</v>
      </c>
      <c r="C29" s="68" t="s">
        <v>215</v>
      </c>
      <c r="D29" s="70" t="s">
        <v>100</v>
      </c>
      <c r="E29" s="45" t="str">
        <f>IF(MATCH(A29,Finish!A:A,0)&gt;0,"Y","")</f>
        <v>Y</v>
      </c>
      <c r="F29" s="60" t="str">
        <f t="shared" si="2"/>
        <v>Holcombe</v>
      </c>
      <c r="G29" s="44" t="str">
        <f t="shared" si="3"/>
        <v/>
      </c>
      <c r="H29" s="61" t="str">
        <f>IF(OR(F29="",F29=$C$3),"",IF(COUNTIF(F$2:F29,F29)=3,ROW(),""))</f>
        <v/>
      </c>
      <c r="I29" s="60" t="str">
        <f t="shared" si="4"/>
        <v/>
      </c>
      <c r="J29" s="44" t="str">
        <f t="shared" si="5"/>
        <v/>
      </c>
      <c r="K29" s="61" t="str">
        <f>IF(OR(I29="",I29=$C$3),"",IF(COUNTIF(I$2:I29,I29)=3,ROW(),""))</f>
        <v/>
      </c>
      <c r="L29" s="45">
        <f t="shared" si="6"/>
        <v>26</v>
      </c>
    </row>
    <row r="30" spans="1:12" x14ac:dyDescent="0.25">
      <c r="A30" s="1">
        <v>27</v>
      </c>
      <c r="B30" s="68" t="s">
        <v>216</v>
      </c>
      <c r="C30" s="68" t="s">
        <v>217</v>
      </c>
      <c r="D30" s="70" t="s">
        <v>103</v>
      </c>
      <c r="E30" s="45" t="str">
        <f>IF(MATCH(A30,Finish!A:A,0)&gt;0,"Y","")</f>
        <v>Y</v>
      </c>
      <c r="F30" s="60" t="str">
        <f t="shared" si="2"/>
        <v>Accrington RR</v>
      </c>
      <c r="G30" s="44" t="str">
        <f t="shared" si="3"/>
        <v/>
      </c>
      <c r="H30" s="61" t="str">
        <f>IF(OR(F30="",F30=$C$3),"",IF(COUNTIF(F$2:F30,F30)=3,ROW(),""))</f>
        <v/>
      </c>
      <c r="I30" s="60" t="str">
        <f t="shared" si="4"/>
        <v/>
      </c>
      <c r="J30" s="44" t="str">
        <f t="shared" si="5"/>
        <v/>
      </c>
      <c r="K30" s="61" t="str">
        <f>IF(OR(I30="",I30=$C$3),"",IF(COUNTIF(I$2:I30,I30)=3,ROW(),""))</f>
        <v/>
      </c>
      <c r="L30" s="45">
        <f t="shared" si="6"/>
        <v>27</v>
      </c>
    </row>
    <row r="31" spans="1:12" x14ac:dyDescent="0.25">
      <c r="A31" s="1">
        <v>28</v>
      </c>
      <c r="B31" s="68" t="s">
        <v>218</v>
      </c>
      <c r="C31" s="68" t="s">
        <v>219</v>
      </c>
      <c r="D31" s="70" t="s">
        <v>106</v>
      </c>
      <c r="E31" s="45" t="str">
        <f>IF(MATCH(A31,Finish!A:A,0)&gt;0,"Y","")</f>
        <v>Y</v>
      </c>
      <c r="F31" s="60" t="str">
        <f t="shared" si="2"/>
        <v>Ribble Valley</v>
      </c>
      <c r="G31" s="44" t="str">
        <f t="shared" si="3"/>
        <v/>
      </c>
      <c r="H31" s="61" t="str">
        <f>IF(OR(F31="",F31=$C$3),"",IF(COUNTIF(F$2:F31,F31)=3,ROW(),""))</f>
        <v/>
      </c>
      <c r="I31" s="60" t="str">
        <f t="shared" si="4"/>
        <v/>
      </c>
      <c r="J31" s="44" t="str">
        <f t="shared" si="5"/>
        <v/>
      </c>
      <c r="K31" s="61" t="str">
        <f>IF(OR(I31="",I31=$C$3),"",IF(COUNTIF(I$2:I31,I31)=3,ROW(),""))</f>
        <v/>
      </c>
      <c r="L31" s="45">
        <f t="shared" si="6"/>
        <v>28</v>
      </c>
    </row>
    <row r="32" spans="1:12" x14ac:dyDescent="0.25">
      <c r="A32" s="1">
        <v>29</v>
      </c>
      <c r="B32" s="68" t="s">
        <v>220</v>
      </c>
      <c r="C32" s="68" t="s">
        <v>183</v>
      </c>
      <c r="D32" s="1" t="s">
        <v>104</v>
      </c>
      <c r="E32" s="45" t="str">
        <f>IF(MATCH(A32,Finish!A:A,0)&gt;0,"Y","")</f>
        <v>Y</v>
      </c>
      <c r="F32" s="60" t="str">
        <f t="shared" si="2"/>
        <v>Rossendale Harriers</v>
      </c>
      <c r="G32" s="44" t="str">
        <f t="shared" si="3"/>
        <v/>
      </c>
      <c r="H32" s="61" t="str">
        <f>IF(OR(F32="",F32=$C$3),"",IF(COUNTIF(F$2:F32,F32)=3,ROW(),""))</f>
        <v/>
      </c>
      <c r="I32" s="60" t="str">
        <f t="shared" si="4"/>
        <v/>
      </c>
      <c r="J32" s="44" t="str">
        <f t="shared" si="5"/>
        <v/>
      </c>
      <c r="K32" s="61" t="str">
        <f>IF(OR(I32="",I32=$C$3),"",IF(COUNTIF(I$2:I32,I32)=3,ROW(),""))</f>
        <v/>
      </c>
      <c r="L32" s="45">
        <f t="shared" si="6"/>
        <v>29</v>
      </c>
    </row>
    <row r="33" spans="1:12" x14ac:dyDescent="0.25">
      <c r="A33" s="1">
        <v>30</v>
      </c>
      <c r="B33" s="68" t="s">
        <v>221</v>
      </c>
      <c r="C33" s="68" t="s">
        <v>222</v>
      </c>
      <c r="D33" s="1" t="s">
        <v>104</v>
      </c>
      <c r="E33" s="45" t="str">
        <f>IF(MATCH(A33,Finish!A:A,0)&gt;0,"Y","")</f>
        <v>Y</v>
      </c>
      <c r="F33" s="60" t="str">
        <f t="shared" si="2"/>
        <v xml:space="preserve">Rochdale </v>
      </c>
      <c r="G33" s="44" t="str">
        <f t="shared" si="3"/>
        <v/>
      </c>
      <c r="H33" s="61" t="str">
        <f>IF(OR(F33="",F33=$C$3),"",IF(COUNTIF(F$2:F33,F33)=3,ROW(),""))</f>
        <v/>
      </c>
      <c r="I33" s="60" t="str">
        <f t="shared" si="4"/>
        <v/>
      </c>
      <c r="J33" s="44" t="str">
        <f t="shared" si="5"/>
        <v/>
      </c>
      <c r="K33" s="61" t="str">
        <f>IF(OR(I33="",I33=$C$3),"",IF(COUNTIF(I$2:I33,I33)=3,ROW(),""))</f>
        <v/>
      </c>
      <c r="L33" s="45">
        <f t="shared" si="6"/>
        <v>30</v>
      </c>
    </row>
    <row r="34" spans="1:12" x14ac:dyDescent="0.25">
      <c r="A34" s="1">
        <v>31</v>
      </c>
      <c r="B34" s="68" t="s">
        <v>223</v>
      </c>
      <c r="C34" s="68" t="s">
        <v>183</v>
      </c>
      <c r="D34" s="1" t="s">
        <v>98</v>
      </c>
      <c r="E34" s="45" t="str">
        <f>IF(MATCH(A34,Finish!A:A,0)&gt;0,"Y","")</f>
        <v>Y</v>
      </c>
      <c r="F34" s="60" t="str">
        <f t="shared" si="2"/>
        <v>Rossendale Harriers</v>
      </c>
      <c r="G34" s="44" t="str">
        <f t="shared" si="3"/>
        <v/>
      </c>
      <c r="H34" s="61" t="str">
        <f>IF(OR(F34="",F34=$C$3),"",IF(COUNTIF(F$2:F34,F34)=3,ROW(),""))</f>
        <v/>
      </c>
      <c r="I34" s="60" t="str">
        <f t="shared" si="4"/>
        <v/>
      </c>
      <c r="J34" s="44" t="str">
        <f t="shared" si="5"/>
        <v/>
      </c>
      <c r="K34" s="61" t="str">
        <f>IF(OR(I34="",I34=$C$3),"",IF(COUNTIF(I$2:I34,I34)=3,ROW(),""))</f>
        <v/>
      </c>
      <c r="L34" s="45">
        <f t="shared" si="6"/>
        <v>31</v>
      </c>
    </row>
    <row r="35" spans="1:12" x14ac:dyDescent="0.25">
      <c r="A35" s="1">
        <v>32</v>
      </c>
      <c r="B35" s="68" t="s">
        <v>224</v>
      </c>
      <c r="C35" s="68" t="s">
        <v>225</v>
      </c>
      <c r="D35" s="1" t="s">
        <v>92</v>
      </c>
      <c r="E35" s="45" t="str">
        <f>IF(MATCH(A35,Finish!A:A,0)&gt;0,"Y","")</f>
        <v>Y</v>
      </c>
      <c r="F35" s="60" t="str">
        <f t="shared" si="2"/>
        <v/>
      </c>
      <c r="G35" s="44" t="str">
        <f t="shared" si="3"/>
        <v/>
      </c>
      <c r="H35" s="61" t="str">
        <f>IF(OR(F35="",F35=$C$3),"",IF(COUNTIF(F$2:F35,F35)=3,ROW(),""))</f>
        <v/>
      </c>
      <c r="I35" s="60" t="str">
        <f t="shared" si="4"/>
        <v>Trawden AC</v>
      </c>
      <c r="J35" s="44" t="str">
        <f t="shared" si="5"/>
        <v/>
      </c>
      <c r="K35" s="61" t="str">
        <f>IF(OR(I35="",I35=$C$3),"",IF(COUNTIF(I$2:I35,I35)=3,ROW(),""))</f>
        <v/>
      </c>
      <c r="L35" s="45">
        <f t="shared" si="6"/>
        <v>32</v>
      </c>
    </row>
    <row r="36" spans="1:12" x14ac:dyDescent="0.25">
      <c r="A36" s="1">
        <v>33</v>
      </c>
      <c r="B36" s="68" t="s">
        <v>226</v>
      </c>
      <c r="C36" s="68" t="s">
        <v>225</v>
      </c>
      <c r="D36" s="1" t="s">
        <v>92</v>
      </c>
      <c r="E36" s="45" t="str">
        <f>IF(MATCH(A36,Finish!A:A,0)&gt;0,"Y","")</f>
        <v>Y</v>
      </c>
      <c r="F36" s="60" t="str">
        <f t="shared" si="2"/>
        <v/>
      </c>
      <c r="G36" s="44" t="str">
        <f t="shared" si="3"/>
        <v/>
      </c>
      <c r="H36" s="61" t="str">
        <f>IF(OR(F36="",F36=$C$3),"",IF(COUNTIF(F$2:F36,F36)=3,ROW(),""))</f>
        <v/>
      </c>
      <c r="I36" s="60" t="str">
        <f t="shared" si="4"/>
        <v>Trawden AC</v>
      </c>
      <c r="J36" s="44" t="str">
        <f t="shared" si="5"/>
        <v/>
      </c>
      <c r="K36" s="61" t="str">
        <f>IF(OR(I36="",I36=$C$3),"",IF(COUNTIF(I$2:I36,I36)=3,ROW(),""))</f>
        <v/>
      </c>
      <c r="L36" s="45">
        <f t="shared" si="6"/>
        <v>33</v>
      </c>
    </row>
    <row r="37" spans="1:12" x14ac:dyDescent="0.25">
      <c r="A37" s="1">
        <v>34</v>
      </c>
      <c r="B37" s="68" t="s">
        <v>227</v>
      </c>
      <c r="C37" s="68" t="s">
        <v>183</v>
      </c>
      <c r="D37" s="1" t="s">
        <v>92</v>
      </c>
      <c r="E37" s="45" t="str">
        <f>IF(MATCH(A37,Finish!A:A,0)&gt;0,"Y","")</f>
        <v>Y</v>
      </c>
      <c r="F37" s="60" t="str">
        <f t="shared" si="2"/>
        <v/>
      </c>
      <c r="G37" s="44" t="str">
        <f t="shared" si="3"/>
        <v/>
      </c>
      <c r="H37" s="61" t="str">
        <f>IF(OR(F37="",F37=$C$3),"",IF(COUNTIF(F$2:F37,F37)=3,ROW(),""))</f>
        <v/>
      </c>
      <c r="I37" s="60" t="str">
        <f t="shared" si="4"/>
        <v>Rossendale Harriers</v>
      </c>
      <c r="J37" s="44" t="str">
        <f t="shared" si="5"/>
        <v/>
      </c>
      <c r="K37" s="61" t="str">
        <f>IF(OR(I37="",I37=$C$3),"",IF(COUNTIF(I$2:I37,I37)=3,ROW(),""))</f>
        <v/>
      </c>
      <c r="L37" s="45">
        <f t="shared" si="6"/>
        <v>34</v>
      </c>
    </row>
    <row r="38" spans="1:12" x14ac:dyDescent="0.25">
      <c r="A38" s="1">
        <v>35</v>
      </c>
      <c r="B38" s="68" t="s">
        <v>228</v>
      </c>
      <c r="C38" s="68" t="s">
        <v>196</v>
      </c>
      <c r="D38" s="70" t="s">
        <v>104</v>
      </c>
      <c r="E38" s="45" t="str">
        <f>IF(MATCH(A38,Finish!A:A,0)&gt;0,"Y","")</f>
        <v>Y</v>
      </c>
      <c r="F38" s="60" t="str">
        <f t="shared" si="2"/>
        <v>Clayton Le Moors</v>
      </c>
      <c r="G38" s="44">
        <f t="shared" si="3"/>
        <v>3</v>
      </c>
      <c r="H38" s="61">
        <f>IF(OR(F38="",F38=$C$3),"",IF(COUNTIF(F$2:F38,F38)=3,ROW(),""))</f>
        <v>38</v>
      </c>
      <c r="I38" s="60" t="str">
        <f t="shared" si="4"/>
        <v/>
      </c>
      <c r="J38" s="44" t="str">
        <f t="shared" si="5"/>
        <v/>
      </c>
      <c r="K38" s="61" t="str">
        <f>IF(OR(I38="",I38=$C$3),"",IF(COUNTIF(I$2:I38,I38)=3,ROW(),""))</f>
        <v/>
      </c>
      <c r="L38" s="45">
        <f t="shared" si="6"/>
        <v>35</v>
      </c>
    </row>
    <row r="39" spans="1:12" x14ac:dyDescent="0.25">
      <c r="A39" s="1">
        <v>36</v>
      </c>
      <c r="B39" s="68" t="s">
        <v>229</v>
      </c>
      <c r="C39" s="68" t="s">
        <v>183</v>
      </c>
      <c r="D39" s="70" t="s">
        <v>88</v>
      </c>
      <c r="E39" s="45" t="str">
        <f>IF(MATCH(A39,Finish!A:A,0)&gt;0,"Y","")</f>
        <v>Y</v>
      </c>
      <c r="F39" s="60" t="str">
        <f t="shared" si="2"/>
        <v/>
      </c>
      <c r="G39" s="44" t="str">
        <f t="shared" si="3"/>
        <v/>
      </c>
      <c r="H39" s="61" t="str">
        <f>IF(OR(F39="",F39=$C$3),"",IF(COUNTIF(F$2:F39,F39)=3,ROW(),""))</f>
        <v/>
      </c>
      <c r="I39" s="60" t="str">
        <f t="shared" si="4"/>
        <v>Rossendale Harriers</v>
      </c>
      <c r="J39" s="44">
        <f t="shared" si="5"/>
        <v>2</v>
      </c>
      <c r="K39" s="61">
        <f>IF(OR(I39="",I39=$C$3),"",IF(COUNTIF(I$2:I39,I39)=3,ROW(),""))</f>
        <v>39</v>
      </c>
      <c r="L39" s="45">
        <f t="shared" si="6"/>
        <v>36</v>
      </c>
    </row>
    <row r="40" spans="1:12" x14ac:dyDescent="0.25">
      <c r="A40" s="1">
        <v>37</v>
      </c>
      <c r="B40" s="68" t="s">
        <v>230</v>
      </c>
      <c r="C40" s="68" t="s">
        <v>211</v>
      </c>
      <c r="D40" s="70" t="s">
        <v>100</v>
      </c>
      <c r="E40" s="45" t="str">
        <f>IF(MATCH(A40,Finish!A:A,0)&gt;0,"Y","")</f>
        <v>Y</v>
      </c>
      <c r="F40" s="60" t="str">
        <f t="shared" si="2"/>
        <v>Prestwich AC</v>
      </c>
      <c r="G40" s="44" t="str">
        <f t="shared" si="3"/>
        <v/>
      </c>
      <c r="H40" s="61" t="str">
        <f>IF(OR(F40="",F40=$C$3),"",IF(COUNTIF(F$2:F40,F40)=3,ROW(),""))</f>
        <v/>
      </c>
      <c r="I40" s="60" t="str">
        <f t="shared" si="4"/>
        <v/>
      </c>
      <c r="J40" s="44" t="str">
        <f t="shared" si="5"/>
        <v/>
      </c>
      <c r="K40" s="61" t="str">
        <f>IF(OR(I40="",I40=$C$3),"",IF(COUNTIF(I$2:I40,I40)=3,ROW(),""))</f>
        <v/>
      </c>
      <c r="L40" s="45">
        <f t="shared" si="6"/>
        <v>37</v>
      </c>
    </row>
    <row r="41" spans="1:12" x14ac:dyDescent="0.25">
      <c r="A41" s="1">
        <v>38</v>
      </c>
      <c r="B41" s="68" t="s">
        <v>231</v>
      </c>
      <c r="C41" s="68" t="s">
        <v>211</v>
      </c>
      <c r="D41" s="70" t="s">
        <v>98</v>
      </c>
      <c r="E41" s="45" t="str">
        <f>IF(MATCH(A41,Finish!A:A,0)&gt;0,"Y","")</f>
        <v>Y</v>
      </c>
      <c r="F41" s="60" t="str">
        <f t="shared" si="2"/>
        <v>Prestwich AC</v>
      </c>
      <c r="G41" s="44" t="str">
        <f t="shared" si="3"/>
        <v/>
      </c>
      <c r="H41" s="61" t="str">
        <f>IF(OR(F41="",F41=$C$3),"",IF(COUNTIF(F$2:F41,F41)=3,ROW(),""))</f>
        <v/>
      </c>
      <c r="I41" s="60" t="str">
        <f t="shared" si="4"/>
        <v/>
      </c>
      <c r="J41" s="44" t="str">
        <f t="shared" si="5"/>
        <v/>
      </c>
      <c r="K41" s="61" t="str">
        <f>IF(OR(I41="",I41=$C$3),"",IF(COUNTIF(I$2:I41,I41)=3,ROW(),""))</f>
        <v/>
      </c>
      <c r="L41" s="45">
        <f t="shared" si="6"/>
        <v>38</v>
      </c>
    </row>
    <row r="42" spans="1:12" x14ac:dyDescent="0.25">
      <c r="A42" s="1">
        <v>39</v>
      </c>
      <c r="B42" s="68" t="s">
        <v>232</v>
      </c>
      <c r="C42" s="68" t="s">
        <v>211</v>
      </c>
      <c r="D42" s="70" t="s">
        <v>39</v>
      </c>
      <c r="E42" s="45" t="str">
        <f>IF(MATCH(A42,Finish!A:A,0)&gt;0,"Y","")</f>
        <v>Y</v>
      </c>
      <c r="F42" s="60" t="str">
        <f t="shared" si="2"/>
        <v>Prestwich AC</v>
      </c>
      <c r="G42" s="44">
        <f t="shared" si="3"/>
        <v>4</v>
      </c>
      <c r="H42" s="61">
        <f>IF(OR(F42="",F42=$C$3),"",IF(COUNTIF(F$2:F42,F42)=3,ROW(),""))</f>
        <v>42</v>
      </c>
      <c r="I42" s="60" t="str">
        <f t="shared" si="4"/>
        <v/>
      </c>
      <c r="J42" s="44" t="str">
        <f t="shared" si="5"/>
        <v/>
      </c>
      <c r="K42" s="61" t="str">
        <f>IF(OR(I42="",I42=$C$3),"",IF(COUNTIF(I$2:I42,I42)=3,ROW(),""))</f>
        <v/>
      </c>
      <c r="L42" s="45">
        <f t="shared" si="6"/>
        <v>39</v>
      </c>
    </row>
    <row r="43" spans="1:12" x14ac:dyDescent="0.25">
      <c r="A43" s="1">
        <v>40</v>
      </c>
      <c r="B43" s="68" t="s">
        <v>233</v>
      </c>
      <c r="C43" s="68" t="s">
        <v>26</v>
      </c>
      <c r="D43" s="70" t="s">
        <v>102</v>
      </c>
      <c r="E43" s="45" t="str">
        <f>IF(MATCH(A43,Finish!A:A,0)&gt;0,"Y","")</f>
        <v>Y</v>
      </c>
      <c r="F43" s="60" t="str">
        <f t="shared" si="2"/>
        <v>unattached</v>
      </c>
      <c r="G43" s="44" t="str">
        <f t="shared" si="3"/>
        <v/>
      </c>
      <c r="H43" s="61" t="str">
        <f>IF(OR(F43="",F43=$C$3),"",IF(COUNTIF(F$2:F43,F43)=3,ROW(),""))</f>
        <v/>
      </c>
      <c r="I43" s="60" t="str">
        <f t="shared" si="4"/>
        <v/>
      </c>
      <c r="J43" s="44" t="str">
        <f t="shared" si="5"/>
        <v/>
      </c>
      <c r="K43" s="61" t="str">
        <f>IF(OR(I43="",I43=$C$3),"",IF(COUNTIF(I$2:I43,I43)=3,ROW(),""))</f>
        <v/>
      </c>
      <c r="L43" s="45">
        <f t="shared" si="6"/>
        <v>40</v>
      </c>
    </row>
    <row r="44" spans="1:12" x14ac:dyDescent="0.25">
      <c r="A44" s="1">
        <v>41</v>
      </c>
      <c r="B44" s="68" t="s">
        <v>234</v>
      </c>
      <c r="C44" s="68" t="s">
        <v>217</v>
      </c>
      <c r="D44" s="70" t="s">
        <v>103</v>
      </c>
      <c r="E44" s="45" t="str">
        <f>IF(MATCH(A44,Finish!A:A,0)&gt;0,"Y","")</f>
        <v>Y</v>
      </c>
      <c r="F44" s="60" t="str">
        <f t="shared" si="2"/>
        <v>Accrington RR</v>
      </c>
      <c r="G44" s="44" t="str">
        <f t="shared" si="3"/>
        <v/>
      </c>
      <c r="H44" s="61" t="str">
        <f>IF(OR(F44="",F44=$C$3),"",IF(COUNTIF(F$2:F44,F44)=3,ROW(),""))</f>
        <v/>
      </c>
      <c r="I44" s="60" t="str">
        <f t="shared" si="4"/>
        <v/>
      </c>
      <c r="J44" s="44" t="str">
        <f t="shared" si="5"/>
        <v/>
      </c>
      <c r="K44" s="61" t="str">
        <f>IF(OR(I44="",I44=$C$3),"",IF(COUNTIF(I$2:I44,I44)=3,ROW(),""))</f>
        <v/>
      </c>
      <c r="L44" s="45">
        <f t="shared" si="6"/>
        <v>41</v>
      </c>
    </row>
    <row r="45" spans="1:12" x14ac:dyDescent="0.25">
      <c r="A45" s="1">
        <v>42</v>
      </c>
      <c r="B45" s="68" t="s">
        <v>235</v>
      </c>
      <c r="C45" s="68" t="s">
        <v>179</v>
      </c>
      <c r="D45" s="70" t="s">
        <v>103</v>
      </c>
      <c r="E45" s="45" t="str">
        <f>IF(MATCH(A45,Finish!A:A,0)&gt;0,"Y","")</f>
        <v>Y</v>
      </c>
      <c r="F45" s="60" t="str">
        <f t="shared" si="2"/>
        <v>Darwen Dashers</v>
      </c>
      <c r="G45" s="44" t="str">
        <f t="shared" si="3"/>
        <v/>
      </c>
      <c r="H45" s="61" t="str">
        <f>IF(OR(F45="",F45=$C$3),"",IF(COUNTIF(F$2:F45,F45)=3,ROW(),""))</f>
        <v/>
      </c>
      <c r="I45" s="60" t="str">
        <f t="shared" si="4"/>
        <v/>
      </c>
      <c r="J45" s="44" t="str">
        <f t="shared" si="5"/>
        <v/>
      </c>
      <c r="K45" s="61" t="str">
        <f>IF(OR(I45="",I45=$C$3),"",IF(COUNTIF(I$2:I45,I45)=3,ROW(),""))</f>
        <v/>
      </c>
      <c r="L45" s="45">
        <f t="shared" si="6"/>
        <v>42</v>
      </c>
    </row>
    <row r="46" spans="1:12" x14ac:dyDescent="0.25">
      <c r="A46" s="1">
        <v>43</v>
      </c>
      <c r="B46" s="68" t="s">
        <v>236</v>
      </c>
      <c r="C46" s="68" t="s">
        <v>183</v>
      </c>
      <c r="D46" s="70" t="s">
        <v>95</v>
      </c>
      <c r="E46" s="45" t="str">
        <f>IF(MATCH(A46,Finish!A:A,0)&gt;0,"Y","")</f>
        <v>Y</v>
      </c>
      <c r="F46" s="60" t="str">
        <f t="shared" si="2"/>
        <v/>
      </c>
      <c r="G46" s="44" t="str">
        <f t="shared" si="3"/>
        <v/>
      </c>
      <c r="H46" s="61" t="str">
        <f>IF(OR(F46="",F46=$C$3),"",IF(COUNTIF(F$2:F46,F46)=3,ROW(),""))</f>
        <v/>
      </c>
      <c r="I46" s="60" t="str">
        <f t="shared" si="4"/>
        <v>Rossendale Harriers</v>
      </c>
      <c r="J46" s="44" t="str">
        <f t="shared" si="5"/>
        <v/>
      </c>
      <c r="K46" s="61" t="str">
        <f>IF(OR(I46="",I46=$C$3),"",IF(COUNTIF(I$2:I46,I46)=3,ROW(),""))</f>
        <v/>
      </c>
      <c r="L46" s="45">
        <f t="shared" si="6"/>
        <v>43</v>
      </c>
    </row>
    <row r="47" spans="1:12" x14ac:dyDescent="0.25">
      <c r="A47" s="1">
        <v>44</v>
      </c>
      <c r="B47" s="68" t="s">
        <v>237</v>
      </c>
      <c r="C47" s="68" t="s">
        <v>225</v>
      </c>
      <c r="D47" s="70" t="s">
        <v>104</v>
      </c>
      <c r="E47" s="45" t="str">
        <f>IF(MATCH(A47,Finish!A:A,0)&gt;0,"Y","")</f>
        <v>Y</v>
      </c>
      <c r="F47" s="60" t="str">
        <f t="shared" si="2"/>
        <v>Trawden AC</v>
      </c>
      <c r="G47" s="44" t="str">
        <f t="shared" si="3"/>
        <v/>
      </c>
      <c r="H47" s="61" t="str">
        <f>IF(OR(F47="",F47=$C$3),"",IF(COUNTIF(F$2:F47,F47)=3,ROW(),""))</f>
        <v/>
      </c>
      <c r="I47" s="60" t="str">
        <f t="shared" si="4"/>
        <v/>
      </c>
      <c r="J47" s="44" t="str">
        <f t="shared" si="5"/>
        <v/>
      </c>
      <c r="K47" s="61" t="str">
        <f>IF(OR(I47="",I47=$C$3),"",IF(COUNTIF(I$2:I47,I47)=3,ROW(),""))</f>
        <v/>
      </c>
      <c r="L47" s="45">
        <f t="shared" si="6"/>
        <v>44</v>
      </c>
    </row>
    <row r="48" spans="1:12" x14ac:dyDescent="0.25">
      <c r="A48" s="1">
        <v>45</v>
      </c>
      <c r="B48" s="68" t="s">
        <v>238</v>
      </c>
      <c r="C48" s="68" t="s">
        <v>190</v>
      </c>
      <c r="D48" s="70" t="s">
        <v>101</v>
      </c>
      <c r="E48" s="45" t="str">
        <f>IF(MATCH(A48,Finish!A:A,0)&gt;0,"Y","")</f>
        <v>Y</v>
      </c>
      <c r="F48" s="60" t="str">
        <f t="shared" si="2"/>
        <v>Radcliffe AC</v>
      </c>
      <c r="G48" s="44" t="str">
        <f t="shared" si="3"/>
        <v/>
      </c>
      <c r="H48" s="61" t="str">
        <f>IF(OR(F48="",F48=$C$3),"",IF(COUNTIF(F$2:F48,F48)=3,ROW(),""))</f>
        <v/>
      </c>
      <c r="I48" s="60" t="str">
        <f t="shared" si="4"/>
        <v/>
      </c>
      <c r="J48" s="44" t="str">
        <f t="shared" si="5"/>
        <v/>
      </c>
      <c r="K48" s="61" t="str">
        <f>IF(OR(I48="",I48=$C$3),"",IF(COUNTIF(I$2:I48,I48)=3,ROW(),""))</f>
        <v/>
      </c>
      <c r="L48" s="45">
        <f t="shared" si="6"/>
        <v>45</v>
      </c>
    </row>
    <row r="49" spans="1:12" x14ac:dyDescent="0.25">
      <c r="A49" s="1">
        <v>46</v>
      </c>
      <c r="B49" s="68" t="s">
        <v>239</v>
      </c>
      <c r="C49" s="68" t="s">
        <v>211</v>
      </c>
      <c r="D49" s="70" t="s">
        <v>102</v>
      </c>
      <c r="E49" s="45" t="str">
        <f>IF(MATCH(A49,Finish!A:A,0)&gt;0,"Y","")</f>
        <v>Y</v>
      </c>
      <c r="F49" s="60" t="str">
        <f t="shared" si="2"/>
        <v>Prestwich AC</v>
      </c>
      <c r="G49" s="44" t="str">
        <f t="shared" si="3"/>
        <v/>
      </c>
      <c r="H49" s="61" t="str">
        <f>IF(OR(F49="",F49=$C$3),"",IF(COUNTIF(F$2:F49,F49)=3,ROW(),""))</f>
        <v/>
      </c>
      <c r="I49" s="60" t="str">
        <f t="shared" si="4"/>
        <v/>
      </c>
      <c r="J49" s="44" t="str">
        <f t="shared" si="5"/>
        <v/>
      </c>
      <c r="K49" s="61" t="str">
        <f>IF(OR(I49="",I49=$C$3),"",IF(COUNTIF(I$2:I49,I49)=3,ROW(),""))</f>
        <v/>
      </c>
      <c r="L49" s="45">
        <f t="shared" si="6"/>
        <v>46</v>
      </c>
    </row>
    <row r="50" spans="1:12" x14ac:dyDescent="0.25">
      <c r="A50" s="1">
        <v>47</v>
      </c>
      <c r="B50" s="68" t="s">
        <v>240</v>
      </c>
      <c r="C50" s="68" t="s">
        <v>211</v>
      </c>
      <c r="D50" s="70" t="s">
        <v>39</v>
      </c>
      <c r="E50" s="45" t="str">
        <f>IF(MATCH(A50,Finish!A:A,0)&gt;0,"Y","")</f>
        <v>Y</v>
      </c>
      <c r="F50" s="60" t="str">
        <f t="shared" si="2"/>
        <v>Prestwich AC</v>
      </c>
      <c r="G50" s="44" t="str">
        <f t="shared" si="3"/>
        <v/>
      </c>
      <c r="H50" s="61" t="str">
        <f>IF(OR(F50="",F50=$C$3),"",IF(COUNTIF(F$2:F50,F50)=3,ROW(),""))</f>
        <v/>
      </c>
      <c r="I50" s="60" t="str">
        <f t="shared" si="4"/>
        <v/>
      </c>
      <c r="J50" s="44" t="str">
        <f t="shared" si="5"/>
        <v/>
      </c>
      <c r="K50" s="61" t="str">
        <f>IF(OR(I50="",I50=$C$3),"",IF(COUNTIF(I$2:I50,I50)=3,ROW(),""))</f>
        <v/>
      </c>
      <c r="L50" s="45">
        <f t="shared" si="6"/>
        <v>47</v>
      </c>
    </row>
    <row r="51" spans="1:12" x14ac:dyDescent="0.25">
      <c r="A51" s="1">
        <v>48</v>
      </c>
      <c r="B51" s="68" t="s">
        <v>241</v>
      </c>
      <c r="C51" s="68" t="s">
        <v>26</v>
      </c>
      <c r="D51" s="70" t="s">
        <v>39</v>
      </c>
      <c r="E51" s="45" t="str">
        <f>IF(MATCH(A51,Finish!A:A,0)&gt;0,"Y","")</f>
        <v>Y</v>
      </c>
      <c r="F51" s="60" t="str">
        <f t="shared" si="2"/>
        <v>unattached</v>
      </c>
      <c r="G51" s="44" t="str">
        <f t="shared" si="3"/>
        <v/>
      </c>
      <c r="H51" s="61" t="str">
        <f>IF(OR(F51="",F51=$C$3),"",IF(COUNTIF(F$2:F51,F51)=3,ROW(),""))</f>
        <v/>
      </c>
      <c r="I51" s="60" t="str">
        <f t="shared" si="4"/>
        <v/>
      </c>
      <c r="J51" s="44" t="str">
        <f t="shared" si="5"/>
        <v/>
      </c>
      <c r="K51" s="61" t="str">
        <f>IF(OR(I51="",I51=$C$3),"",IF(COUNTIF(I$2:I51,I51)=3,ROW(),""))</f>
        <v/>
      </c>
      <c r="L51" s="45">
        <f t="shared" si="6"/>
        <v>48</v>
      </c>
    </row>
    <row r="52" spans="1:12" x14ac:dyDescent="0.25">
      <c r="A52" s="1">
        <v>49</v>
      </c>
      <c r="B52" s="68" t="s">
        <v>242</v>
      </c>
      <c r="C52" s="68" t="s">
        <v>243</v>
      </c>
      <c r="D52" s="70" t="s">
        <v>102</v>
      </c>
      <c r="E52" s="45" t="str">
        <f>IF(MATCH(A52,Finish!A:A,0)&gt;0,"Y","")</f>
        <v>Y</v>
      </c>
      <c r="F52" s="60" t="str">
        <f t="shared" si="2"/>
        <v>Bowland FR</v>
      </c>
      <c r="G52" s="44" t="str">
        <f t="shared" si="3"/>
        <v/>
      </c>
      <c r="H52" s="61" t="str">
        <f>IF(OR(F52="",F52=$C$3),"",IF(COUNTIF(F$2:F52,F52)=3,ROW(),""))</f>
        <v/>
      </c>
      <c r="I52" s="60" t="str">
        <f t="shared" si="4"/>
        <v/>
      </c>
      <c r="J52" s="44" t="str">
        <f t="shared" si="5"/>
        <v/>
      </c>
      <c r="K52" s="61" t="str">
        <f>IF(OR(I52="",I52=$C$3),"",IF(COUNTIF(I$2:I52,I52)=3,ROW(),""))</f>
        <v/>
      </c>
      <c r="L52" s="45">
        <f t="shared" si="6"/>
        <v>49</v>
      </c>
    </row>
    <row r="53" spans="1:12" x14ac:dyDescent="0.25">
      <c r="A53" s="1">
        <v>50</v>
      </c>
      <c r="B53" s="68" t="s">
        <v>244</v>
      </c>
      <c r="C53" s="68" t="s">
        <v>243</v>
      </c>
      <c r="D53" s="70" t="s">
        <v>100</v>
      </c>
      <c r="E53" s="45" t="str">
        <f>IF(MATCH(A53,Finish!A:A,0)&gt;0,"Y","")</f>
        <v>Y</v>
      </c>
      <c r="F53" s="60" t="str">
        <f t="shared" si="2"/>
        <v>Bowland FR</v>
      </c>
      <c r="G53" s="44" t="str">
        <f t="shared" si="3"/>
        <v/>
      </c>
      <c r="H53" s="61" t="str">
        <f>IF(OR(F53="",F53=$C$3),"",IF(COUNTIF(F$2:F53,F53)=3,ROW(),""))</f>
        <v/>
      </c>
      <c r="I53" s="60" t="str">
        <f t="shared" si="4"/>
        <v/>
      </c>
      <c r="J53" s="44" t="str">
        <f t="shared" si="5"/>
        <v/>
      </c>
      <c r="K53" s="61" t="str">
        <f>IF(OR(I53="",I53=$C$3),"",IF(COUNTIF(I$2:I53,I53)=3,ROW(),""))</f>
        <v/>
      </c>
      <c r="L53" s="45">
        <f t="shared" si="6"/>
        <v>50</v>
      </c>
    </row>
    <row r="54" spans="1:12" x14ac:dyDescent="0.25">
      <c r="A54" s="1">
        <v>51</v>
      </c>
      <c r="B54" s="68" t="s">
        <v>245</v>
      </c>
      <c r="C54" s="68" t="s">
        <v>188</v>
      </c>
      <c r="D54" s="70" t="s">
        <v>101</v>
      </c>
      <c r="E54" s="45" t="str">
        <f>IF(MATCH(A54,Finish!A:A,0)&gt;0,"Y","")</f>
        <v>Y</v>
      </c>
      <c r="F54" s="60" t="str">
        <f t="shared" si="2"/>
        <v>Todmorden Harriers</v>
      </c>
      <c r="G54" s="44" t="str">
        <f t="shared" si="3"/>
        <v/>
      </c>
      <c r="H54" s="61" t="str">
        <f>IF(OR(F54="",F54=$C$3),"",IF(COUNTIF(F$2:F54,F54)=3,ROW(),""))</f>
        <v/>
      </c>
      <c r="I54" s="60" t="str">
        <f t="shared" si="4"/>
        <v/>
      </c>
      <c r="J54" s="44" t="str">
        <f t="shared" si="5"/>
        <v/>
      </c>
      <c r="K54" s="61" t="str">
        <f>IF(OR(I54="",I54=$C$3),"",IF(COUNTIF(I$2:I54,I54)=3,ROW(),""))</f>
        <v/>
      </c>
      <c r="L54" s="45">
        <f t="shared" si="6"/>
        <v>51</v>
      </c>
    </row>
    <row r="55" spans="1:12" x14ac:dyDescent="0.25">
      <c r="A55" s="1">
        <v>52</v>
      </c>
      <c r="B55" s="68" t="s">
        <v>246</v>
      </c>
      <c r="C55" s="68" t="s">
        <v>222</v>
      </c>
      <c r="D55" s="70" t="s">
        <v>103</v>
      </c>
      <c r="E55" s="45" t="str">
        <f>IF(MATCH(A55,Finish!A:A,0)&gt;0,"Y","")</f>
        <v>Y</v>
      </c>
      <c r="F55" s="60" t="str">
        <f t="shared" si="2"/>
        <v xml:space="preserve">Rochdale </v>
      </c>
      <c r="G55" s="44" t="str">
        <f t="shared" si="3"/>
        <v/>
      </c>
      <c r="H55" s="61" t="str">
        <f>IF(OR(F55="",F55=$C$3),"",IF(COUNTIF(F$2:F55,F55)=3,ROW(),""))</f>
        <v/>
      </c>
      <c r="I55" s="60" t="str">
        <f t="shared" si="4"/>
        <v/>
      </c>
      <c r="J55" s="44" t="str">
        <f t="shared" si="5"/>
        <v/>
      </c>
      <c r="K55" s="61" t="str">
        <f>IF(OR(I55="",I55=$C$3),"",IF(COUNTIF(I$2:I55,I55)=3,ROW(),""))</f>
        <v/>
      </c>
      <c r="L55" s="45">
        <f t="shared" si="6"/>
        <v>52</v>
      </c>
    </row>
    <row r="56" spans="1:12" x14ac:dyDescent="0.25">
      <c r="A56" s="1">
        <v>53</v>
      </c>
      <c r="B56" s="68" t="s">
        <v>247</v>
      </c>
      <c r="C56" s="68" t="s">
        <v>26</v>
      </c>
      <c r="D56" s="70" t="s">
        <v>101</v>
      </c>
      <c r="E56" s="45" t="str">
        <f>IF(MATCH(A56,Finish!A:A,0)&gt;0,"Y","")</f>
        <v>Y</v>
      </c>
      <c r="F56" s="60" t="str">
        <f t="shared" si="2"/>
        <v>unattached</v>
      </c>
      <c r="G56" s="44" t="str">
        <f t="shared" si="3"/>
        <v/>
      </c>
      <c r="H56" s="61" t="str">
        <f>IF(OR(F56="",F56=$C$3),"",IF(COUNTIF(F$2:F56,F56)=3,ROW(),""))</f>
        <v/>
      </c>
      <c r="I56" s="60" t="str">
        <f t="shared" si="4"/>
        <v/>
      </c>
      <c r="J56" s="44" t="str">
        <f t="shared" si="5"/>
        <v/>
      </c>
      <c r="K56" s="61" t="str">
        <f>IF(OR(I56="",I56=$C$3),"",IF(COUNTIF(I$2:I56,I56)=3,ROW(),""))</f>
        <v/>
      </c>
      <c r="L56" s="45">
        <f t="shared" si="6"/>
        <v>53</v>
      </c>
    </row>
    <row r="57" spans="1:12" x14ac:dyDescent="0.25">
      <c r="A57" s="1">
        <v>54</v>
      </c>
      <c r="B57" s="68" t="s">
        <v>248</v>
      </c>
      <c r="C57" s="68" t="s">
        <v>196</v>
      </c>
      <c r="D57" s="70" t="s">
        <v>101</v>
      </c>
      <c r="E57" s="45" t="str">
        <f>IF(MATCH(A57,Finish!A:A,0)&gt;0,"Y","")</f>
        <v>Y</v>
      </c>
      <c r="F57" s="60" t="str">
        <f t="shared" si="2"/>
        <v>Clayton Le Moors</v>
      </c>
      <c r="G57" s="44" t="str">
        <f t="shared" si="3"/>
        <v/>
      </c>
      <c r="H57" s="61" t="str">
        <f>IF(OR(F57="",F57=$C$3),"",IF(COUNTIF(F$2:F57,F57)=3,ROW(),""))</f>
        <v/>
      </c>
      <c r="I57" s="60" t="str">
        <f t="shared" si="4"/>
        <v/>
      </c>
      <c r="J57" s="44" t="str">
        <f t="shared" si="5"/>
        <v/>
      </c>
      <c r="K57" s="61" t="str">
        <f>IF(OR(I57="",I57=$C$3),"",IF(COUNTIF(I$2:I57,I57)=3,ROW(),""))</f>
        <v/>
      </c>
      <c r="L57" s="45">
        <f t="shared" si="6"/>
        <v>54</v>
      </c>
    </row>
    <row r="58" spans="1:12" x14ac:dyDescent="0.25">
      <c r="A58" s="1">
        <v>55</v>
      </c>
      <c r="B58" s="68" t="s">
        <v>249</v>
      </c>
      <c r="C58" s="68" t="s">
        <v>183</v>
      </c>
      <c r="D58" s="70" t="s">
        <v>101</v>
      </c>
      <c r="E58" s="45" t="str">
        <f>IF(MATCH(A58,Finish!A:A,0)&gt;0,"Y","")</f>
        <v>Y</v>
      </c>
      <c r="F58" s="60" t="str">
        <f t="shared" si="2"/>
        <v>Rossendale Harriers</v>
      </c>
      <c r="G58" s="44" t="str">
        <f t="shared" si="3"/>
        <v/>
      </c>
      <c r="H58" s="61" t="str">
        <f>IF(OR(F58="",F58=$C$3),"",IF(COUNTIF(F$2:F58,F58)=3,ROW(),""))</f>
        <v/>
      </c>
      <c r="I58" s="60" t="str">
        <f t="shared" si="4"/>
        <v/>
      </c>
      <c r="J58" s="44" t="str">
        <f t="shared" si="5"/>
        <v/>
      </c>
      <c r="K58" s="61" t="str">
        <f>IF(OR(I58="",I58=$C$3),"",IF(COUNTIF(I$2:I58,I58)=3,ROW(),""))</f>
        <v/>
      </c>
      <c r="L58" s="45">
        <f t="shared" si="6"/>
        <v>55</v>
      </c>
    </row>
    <row r="59" spans="1:12" x14ac:dyDescent="0.25">
      <c r="A59" s="1">
        <v>56</v>
      </c>
      <c r="B59" s="68" t="s">
        <v>250</v>
      </c>
      <c r="C59" s="68" t="s">
        <v>211</v>
      </c>
      <c r="D59" s="70" t="s">
        <v>100</v>
      </c>
      <c r="E59" s="45" t="str">
        <f>IF(MATCH(A59,Finish!A:A,0)&gt;0,"Y","")</f>
        <v>Y</v>
      </c>
      <c r="F59" s="60" t="str">
        <f t="shared" si="2"/>
        <v>Prestwich AC</v>
      </c>
      <c r="G59" s="44" t="str">
        <f t="shared" si="3"/>
        <v/>
      </c>
      <c r="H59" s="61" t="str">
        <f>IF(OR(F59="",F59=$C$3),"",IF(COUNTIF(F$2:F59,F59)=3,ROW(),""))</f>
        <v/>
      </c>
      <c r="I59" s="60" t="str">
        <f t="shared" si="4"/>
        <v/>
      </c>
      <c r="J59" s="44" t="str">
        <f t="shared" si="5"/>
        <v/>
      </c>
      <c r="K59" s="61" t="str">
        <f>IF(OR(I59="",I59=$C$3),"",IF(COUNTIF(I$2:I59,I59)=3,ROW(),""))</f>
        <v/>
      </c>
      <c r="L59" s="45">
        <f t="shared" si="6"/>
        <v>56</v>
      </c>
    </row>
    <row r="60" spans="1:12" x14ac:dyDescent="0.25">
      <c r="A60" s="1">
        <v>57</v>
      </c>
      <c r="B60" s="68" t="s">
        <v>251</v>
      </c>
      <c r="C60" s="68" t="s">
        <v>252</v>
      </c>
      <c r="D60" s="70" t="s">
        <v>98</v>
      </c>
      <c r="E60" s="45" t="str">
        <f>IF(MATCH(A60,Finish!A:A,0)&gt;0,"Y","")</f>
        <v>Y</v>
      </c>
      <c r="F60" s="60" t="str">
        <f t="shared" si="2"/>
        <v>Calder Valley</v>
      </c>
      <c r="G60" s="44" t="str">
        <f t="shared" si="3"/>
        <v/>
      </c>
      <c r="H60" s="61" t="str">
        <f>IF(OR(F60="",F60=$C$3),"",IF(COUNTIF(F$2:F60,F60)=3,ROW(),""))</f>
        <v/>
      </c>
      <c r="I60" s="60" t="str">
        <f t="shared" si="4"/>
        <v/>
      </c>
      <c r="J60" s="44" t="str">
        <f t="shared" si="5"/>
        <v/>
      </c>
      <c r="K60" s="61" t="str">
        <f>IF(OR(I60="",I60=$C$3),"",IF(COUNTIF(I$2:I60,I60)=3,ROW(),""))</f>
        <v/>
      </c>
      <c r="L60" s="45">
        <f t="shared" si="6"/>
        <v>57</v>
      </c>
    </row>
    <row r="61" spans="1:12" x14ac:dyDescent="0.25">
      <c r="A61" s="1">
        <v>58</v>
      </c>
      <c r="B61" s="68" t="s">
        <v>253</v>
      </c>
      <c r="C61" s="68" t="s">
        <v>192</v>
      </c>
      <c r="D61" s="70" t="s">
        <v>104</v>
      </c>
      <c r="E61" s="45" t="str">
        <f>IF(MATCH(A61,Finish!A:A,0)&gt;0,"Y","")</f>
        <v>Y</v>
      </c>
      <c r="F61" s="60" t="str">
        <f t="shared" si="2"/>
        <v>FRA</v>
      </c>
      <c r="G61" s="44" t="str">
        <f t="shared" si="3"/>
        <v/>
      </c>
      <c r="H61" s="61" t="str">
        <f>IF(OR(F61="",F61=$C$3),"",IF(COUNTIF(F$2:F61,F61)=3,ROW(),""))</f>
        <v/>
      </c>
      <c r="I61" s="60" t="str">
        <f t="shared" si="4"/>
        <v/>
      </c>
      <c r="J61" s="44" t="str">
        <f t="shared" si="5"/>
        <v/>
      </c>
      <c r="K61" s="61" t="str">
        <f>IF(OR(I61="",I61=$C$3),"",IF(COUNTIF(I$2:I61,I61)=3,ROW(),""))</f>
        <v/>
      </c>
      <c r="L61" s="45">
        <f t="shared" si="6"/>
        <v>58</v>
      </c>
    </row>
    <row r="62" spans="1:12" x14ac:dyDescent="0.25">
      <c r="A62" s="1">
        <v>59</v>
      </c>
      <c r="B62" s="68" t="s">
        <v>254</v>
      </c>
      <c r="C62" s="68" t="s">
        <v>219</v>
      </c>
      <c r="D62" s="70" t="s">
        <v>101</v>
      </c>
      <c r="E62" s="45" t="str">
        <f>IF(MATCH(A62,Finish!A:A,0)&gt;0,"Y","")</f>
        <v>Y</v>
      </c>
      <c r="F62" s="60" t="str">
        <f t="shared" si="2"/>
        <v>Ribble Valley</v>
      </c>
      <c r="G62" s="44" t="str">
        <f t="shared" si="3"/>
        <v/>
      </c>
      <c r="H62" s="61" t="str">
        <f>IF(OR(F62="",F62=$C$3),"",IF(COUNTIF(F$2:F62,F62)=3,ROW(),""))</f>
        <v/>
      </c>
      <c r="I62" s="60" t="str">
        <f t="shared" si="4"/>
        <v/>
      </c>
      <c r="J62" s="44" t="str">
        <f t="shared" si="5"/>
        <v/>
      </c>
      <c r="K62" s="61" t="str">
        <f>IF(OR(I62="",I62=$C$3),"",IF(COUNTIF(I$2:I62,I62)=3,ROW(),""))</f>
        <v/>
      </c>
      <c r="L62" s="45">
        <f t="shared" si="6"/>
        <v>59</v>
      </c>
    </row>
    <row r="63" spans="1:12" x14ac:dyDescent="0.25">
      <c r="A63" s="1">
        <v>60</v>
      </c>
      <c r="B63" s="68" t="s">
        <v>255</v>
      </c>
      <c r="C63" s="68" t="s">
        <v>211</v>
      </c>
      <c r="D63" s="70" t="s">
        <v>39</v>
      </c>
      <c r="E63" s="45" t="str">
        <f>IF(MATCH(A63,Finish!A:A,0)&gt;0,"Y","")</f>
        <v>Y</v>
      </c>
      <c r="F63" s="60" t="str">
        <f t="shared" si="2"/>
        <v>Prestwich AC</v>
      </c>
      <c r="G63" s="44" t="str">
        <f t="shared" si="3"/>
        <v/>
      </c>
      <c r="H63" s="61" t="str">
        <f>IF(OR(F63="",F63=$C$3),"",IF(COUNTIF(F$2:F63,F63)=3,ROW(),""))</f>
        <v/>
      </c>
      <c r="I63" s="60" t="str">
        <f t="shared" si="4"/>
        <v/>
      </c>
      <c r="J63" s="44" t="str">
        <f t="shared" si="5"/>
        <v/>
      </c>
      <c r="K63" s="61" t="str">
        <f>IF(OR(I63="",I63=$C$3),"",IF(COUNTIF(I$2:I63,I63)=3,ROW(),""))</f>
        <v/>
      </c>
      <c r="L63" s="45">
        <f t="shared" si="6"/>
        <v>60</v>
      </c>
    </row>
    <row r="64" spans="1:12" x14ac:dyDescent="0.25">
      <c r="A64" s="1">
        <v>61</v>
      </c>
      <c r="B64" s="68" t="s">
        <v>256</v>
      </c>
      <c r="C64" s="68" t="s">
        <v>183</v>
      </c>
      <c r="D64" s="70" t="s">
        <v>98</v>
      </c>
      <c r="E64" s="45" t="str">
        <f>IF(MATCH(A64,Finish!A:A,0)&gt;0,"Y","")</f>
        <v>Y</v>
      </c>
      <c r="F64" s="60" t="str">
        <f t="shared" si="2"/>
        <v>Rossendale Harriers</v>
      </c>
      <c r="G64" s="44" t="str">
        <f t="shared" si="3"/>
        <v/>
      </c>
      <c r="H64" s="61" t="str">
        <f>IF(OR(F64="",F64=$C$3),"",IF(COUNTIF(F$2:F64,F64)=3,ROW(),""))</f>
        <v/>
      </c>
      <c r="I64" s="60" t="str">
        <f t="shared" si="4"/>
        <v/>
      </c>
      <c r="J64" s="44" t="str">
        <f t="shared" si="5"/>
        <v/>
      </c>
      <c r="K64" s="61" t="str">
        <f>IF(OR(I64="",I64=$C$3),"",IF(COUNTIF(I$2:I64,I64)=3,ROW(),""))</f>
        <v/>
      </c>
      <c r="L64" s="45">
        <f t="shared" si="6"/>
        <v>61</v>
      </c>
    </row>
    <row r="65" spans="1:12" x14ac:dyDescent="0.25">
      <c r="A65" s="1">
        <v>62</v>
      </c>
      <c r="B65" s="68" t="s">
        <v>257</v>
      </c>
      <c r="C65" s="68" t="s">
        <v>225</v>
      </c>
      <c r="D65" s="70" t="s">
        <v>102</v>
      </c>
      <c r="E65" s="45" t="str">
        <f>IF(MATCH(A65,Finish!A:A,0)&gt;0,"Y","")</f>
        <v>Y</v>
      </c>
      <c r="F65" s="60" t="str">
        <f t="shared" si="2"/>
        <v>Trawden AC</v>
      </c>
      <c r="G65" s="44" t="str">
        <f t="shared" si="3"/>
        <v/>
      </c>
      <c r="H65" s="61" t="str">
        <f>IF(OR(F65="",F65=$C$3),"",IF(COUNTIF(F$2:F65,F65)=3,ROW(),""))</f>
        <v/>
      </c>
      <c r="I65" s="60" t="str">
        <f t="shared" si="4"/>
        <v/>
      </c>
      <c r="J65" s="44" t="str">
        <f t="shared" si="5"/>
        <v/>
      </c>
      <c r="K65" s="61" t="str">
        <f>IF(OR(I65="",I65=$C$3),"",IF(COUNTIF(I$2:I65,I65)=3,ROW(),""))</f>
        <v/>
      </c>
      <c r="L65" s="45">
        <f t="shared" si="6"/>
        <v>62</v>
      </c>
    </row>
    <row r="66" spans="1:12" x14ac:dyDescent="0.25">
      <c r="A66" s="1">
        <v>63</v>
      </c>
      <c r="B66" s="68" t="s">
        <v>258</v>
      </c>
      <c r="C66" s="68" t="s">
        <v>225</v>
      </c>
      <c r="D66" s="70" t="s">
        <v>95</v>
      </c>
      <c r="E66" s="45" t="str">
        <f>IF(MATCH(A66,Finish!A:A,0)&gt;0,"Y","")</f>
        <v>Y</v>
      </c>
      <c r="F66" s="60" t="str">
        <f t="shared" si="2"/>
        <v/>
      </c>
      <c r="G66" s="44" t="str">
        <f t="shared" si="3"/>
        <v/>
      </c>
      <c r="H66" s="61" t="str">
        <f>IF(OR(F66="",F66=$C$3),"",IF(COUNTIF(F$2:F66,F66)=3,ROW(),""))</f>
        <v/>
      </c>
      <c r="I66" s="60" t="str">
        <f t="shared" si="4"/>
        <v>Trawden AC</v>
      </c>
      <c r="J66" s="44">
        <f t="shared" si="5"/>
        <v>3</v>
      </c>
      <c r="K66" s="61">
        <f>IF(OR(I66="",I66=$C$3),"",IF(COUNTIF(I$2:I66,I66)=3,ROW(),""))</f>
        <v>66</v>
      </c>
      <c r="L66" s="45">
        <f t="shared" si="6"/>
        <v>63</v>
      </c>
    </row>
    <row r="67" spans="1:12" x14ac:dyDescent="0.25">
      <c r="A67" s="1">
        <v>64</v>
      </c>
      <c r="B67" s="68" t="s">
        <v>259</v>
      </c>
      <c r="C67" s="68" t="s">
        <v>196</v>
      </c>
      <c r="D67" s="70" t="s">
        <v>94</v>
      </c>
      <c r="E67" s="45" t="str">
        <f>IF(MATCH(A67,Finish!A:A,0)&gt;0,"Y","")</f>
        <v>Y</v>
      </c>
      <c r="F67" s="60" t="str">
        <f t="shared" si="2"/>
        <v/>
      </c>
      <c r="G67" s="44" t="str">
        <f t="shared" si="3"/>
        <v/>
      </c>
      <c r="H67" s="61" t="str">
        <f>IF(OR(F67="",F67=$C$3),"",IF(COUNTIF(F$2:F67,F67)=3,ROW(),""))</f>
        <v/>
      </c>
      <c r="I67" s="60" t="str">
        <f t="shared" si="4"/>
        <v>Clayton Le Moors</v>
      </c>
      <c r="J67" s="44" t="str">
        <f t="shared" si="5"/>
        <v/>
      </c>
      <c r="K67" s="61" t="str">
        <f>IF(OR(I67="",I67=$C$3),"",IF(COUNTIF(I$2:I67,I67)=3,ROW(),""))</f>
        <v/>
      </c>
      <c r="L67" s="45">
        <f t="shared" si="6"/>
        <v>64</v>
      </c>
    </row>
    <row r="68" spans="1:12" x14ac:dyDescent="0.25">
      <c r="A68" s="1">
        <v>65</v>
      </c>
      <c r="B68" s="68" t="s">
        <v>260</v>
      </c>
      <c r="C68" s="68" t="s">
        <v>196</v>
      </c>
      <c r="D68" s="70" t="s">
        <v>104</v>
      </c>
      <c r="E68" s="45" t="str">
        <f>IF(MATCH(A68,Finish!A:A,0)&gt;0,"Y","")</f>
        <v>Y</v>
      </c>
      <c r="F68" s="60" t="str">
        <f t="shared" si="2"/>
        <v>Clayton Le Moors</v>
      </c>
      <c r="G68" s="44" t="str">
        <f t="shared" si="3"/>
        <v/>
      </c>
      <c r="H68" s="61" t="str">
        <f>IF(OR(F68="",F68=$C$3),"",IF(COUNTIF(F$2:F68,F68)=3,ROW(),""))</f>
        <v/>
      </c>
      <c r="I68" s="60" t="str">
        <f t="shared" si="4"/>
        <v/>
      </c>
      <c r="J68" s="44" t="str">
        <f t="shared" si="5"/>
        <v/>
      </c>
      <c r="K68" s="61" t="str">
        <f>IF(OR(I68="",I68=$C$3),"",IF(COUNTIF(I$2:I68,I68)=3,ROW(),""))</f>
        <v/>
      </c>
      <c r="L68" s="45">
        <f t="shared" si="6"/>
        <v>65</v>
      </c>
    </row>
    <row r="69" spans="1:12" x14ac:dyDescent="0.25">
      <c r="A69" s="1">
        <v>66</v>
      </c>
      <c r="B69" s="68" t="s">
        <v>261</v>
      </c>
      <c r="C69" s="68" t="s">
        <v>225</v>
      </c>
      <c r="D69" s="70" t="s">
        <v>103</v>
      </c>
      <c r="E69" s="45" t="str">
        <f>IF(MATCH(A69,Finish!A:A,0)&gt;0,"Y","")</f>
        <v>Y</v>
      </c>
      <c r="F69" s="60" t="str">
        <f t="shared" ref="F69:F132" si="7">IF(LEFT(D69,1)="M",C69,"")</f>
        <v>Trawden AC</v>
      </c>
      <c r="G69" s="44">
        <f t="shared" ref="G69:G132" si="8">IF(H69="","",RANK(H69,H:H,1))</f>
        <v>5</v>
      </c>
      <c r="H69" s="61">
        <f>IF(OR(F69="",F69=$C$3),"",IF(COUNTIF(F$2:F69,F69)=3,ROW(),""))</f>
        <v>69</v>
      </c>
      <c r="I69" s="60" t="str">
        <f t="shared" ref="I69:I132" si="9">IF(LEFT(D69,1)="W",C69,"")</f>
        <v/>
      </c>
      <c r="J69" s="44" t="str">
        <f t="shared" ref="J69:J132" si="10">IF(K69="","",RANK(K69,K:K,1))</f>
        <v/>
      </c>
      <c r="K69" s="61" t="str">
        <f>IF(OR(I69="",I69=$C$3),"",IF(COUNTIF(I$2:I69,I69)=3,ROW(),""))</f>
        <v/>
      </c>
      <c r="L69" s="45">
        <f t="shared" ref="L69:L132" si="11">IF(B69="","",A69)</f>
        <v>66</v>
      </c>
    </row>
    <row r="70" spans="1:12" x14ac:dyDescent="0.25">
      <c r="A70" s="1">
        <v>67</v>
      </c>
      <c r="B70" s="68" t="s">
        <v>262</v>
      </c>
      <c r="C70" s="68" t="s">
        <v>183</v>
      </c>
      <c r="D70" s="70" t="s">
        <v>39</v>
      </c>
      <c r="E70" s="45" t="str">
        <f>IF(MATCH(A70,Finish!A:A,0)&gt;0,"Y","")</f>
        <v>Y</v>
      </c>
      <c r="F70" s="60" t="str">
        <f t="shared" si="7"/>
        <v>Rossendale Harriers</v>
      </c>
      <c r="G70" s="44" t="str">
        <f t="shared" si="8"/>
        <v/>
      </c>
      <c r="H70" s="61" t="str">
        <f>IF(OR(F70="",F70=$C$3),"",IF(COUNTIF(F$2:F70,F70)=3,ROW(),""))</f>
        <v/>
      </c>
      <c r="I70" s="60" t="str">
        <f t="shared" si="9"/>
        <v/>
      </c>
      <c r="J70" s="44" t="str">
        <f t="shared" si="10"/>
        <v/>
      </c>
      <c r="K70" s="61" t="str">
        <f>IF(OR(I70="",I70=$C$3),"",IF(COUNTIF(I$2:I70,I70)=3,ROW(),""))</f>
        <v/>
      </c>
      <c r="L70" s="45">
        <f t="shared" si="11"/>
        <v>67</v>
      </c>
    </row>
    <row r="71" spans="1:12" x14ac:dyDescent="0.25">
      <c r="A71" s="1">
        <v>68</v>
      </c>
      <c r="B71" s="68" t="s">
        <v>263</v>
      </c>
      <c r="C71" s="68" t="s">
        <v>264</v>
      </c>
      <c r="D71" s="70" t="s">
        <v>94</v>
      </c>
      <c r="E71" s="45" t="str">
        <f>IF(MATCH(A71,Finish!A:A,0)&gt;0,"Y","")</f>
        <v>Y</v>
      </c>
      <c r="F71" s="60" t="str">
        <f t="shared" si="7"/>
        <v/>
      </c>
      <c r="G71" s="44" t="str">
        <f t="shared" si="8"/>
        <v/>
      </c>
      <c r="H71" s="61" t="str">
        <f>IF(OR(F71="",F71=$C$3),"",IF(COUNTIF(F$2:F71,F71)=3,ROW(),""))</f>
        <v/>
      </c>
      <c r="I71" s="60" t="str">
        <f t="shared" si="9"/>
        <v>WWHR</v>
      </c>
      <c r="J71" s="44" t="str">
        <f t="shared" si="10"/>
        <v/>
      </c>
      <c r="K71" s="61" t="str">
        <f>IF(OR(I71="",I71=$C$3),"",IF(COUNTIF(I$2:I71,I71)=3,ROW(),""))</f>
        <v/>
      </c>
      <c r="L71" s="45">
        <f t="shared" si="11"/>
        <v>68</v>
      </c>
    </row>
    <row r="72" spans="1:12" x14ac:dyDescent="0.25">
      <c r="A72" s="1">
        <v>69</v>
      </c>
      <c r="B72" s="68" t="s">
        <v>265</v>
      </c>
      <c r="C72" s="68" t="s">
        <v>211</v>
      </c>
      <c r="D72" s="70" t="s">
        <v>100</v>
      </c>
      <c r="E72" s="45" t="str">
        <f>IF(MATCH(A72,Finish!A:A,0)&gt;0,"Y","")</f>
        <v>Y</v>
      </c>
      <c r="F72" s="60" t="str">
        <f t="shared" si="7"/>
        <v>Prestwich AC</v>
      </c>
      <c r="G72" s="44" t="str">
        <f t="shared" si="8"/>
        <v/>
      </c>
      <c r="H72" s="61" t="str">
        <f>IF(OR(F72="",F72=$C$3),"",IF(COUNTIF(F$2:F72,F72)=3,ROW(),""))</f>
        <v/>
      </c>
      <c r="I72" s="60" t="str">
        <f t="shared" si="9"/>
        <v/>
      </c>
      <c r="J72" s="44" t="str">
        <f t="shared" si="10"/>
        <v/>
      </c>
      <c r="K72" s="61" t="str">
        <f>IF(OR(I72="",I72=$C$3),"",IF(COUNTIF(I$2:I72,I72)=3,ROW(),""))</f>
        <v/>
      </c>
      <c r="L72" s="45">
        <f t="shared" si="11"/>
        <v>69</v>
      </c>
    </row>
    <row r="73" spans="1:12" x14ac:dyDescent="0.25">
      <c r="A73" s="1">
        <v>70</v>
      </c>
      <c r="B73" s="68" t="s">
        <v>266</v>
      </c>
      <c r="C73" s="68" t="s">
        <v>183</v>
      </c>
      <c r="D73" s="70" t="s">
        <v>102</v>
      </c>
      <c r="E73" s="45" t="str">
        <f>IF(MATCH(A73,Finish!A:A,0)&gt;0,"Y","")</f>
        <v>Y</v>
      </c>
      <c r="F73" s="60" t="str">
        <f t="shared" si="7"/>
        <v>Rossendale Harriers</v>
      </c>
      <c r="G73" s="44" t="str">
        <f t="shared" si="8"/>
        <v/>
      </c>
      <c r="H73" s="61" t="str">
        <f>IF(OR(F73="",F73=$C$3),"",IF(COUNTIF(F$2:F73,F73)=3,ROW(),""))</f>
        <v/>
      </c>
      <c r="I73" s="60" t="str">
        <f t="shared" si="9"/>
        <v/>
      </c>
      <c r="J73" s="44" t="str">
        <f t="shared" si="10"/>
        <v/>
      </c>
      <c r="K73" s="61" t="str">
        <f>IF(OR(I73="",I73=$C$3),"",IF(COUNTIF(I$2:I73,I73)=3,ROW(),""))</f>
        <v/>
      </c>
      <c r="L73" s="45">
        <f t="shared" si="11"/>
        <v>70</v>
      </c>
    </row>
    <row r="74" spans="1:12" x14ac:dyDescent="0.25">
      <c r="A74" s="1">
        <v>71</v>
      </c>
      <c r="B74" s="68" t="s">
        <v>267</v>
      </c>
      <c r="C74" s="68" t="s">
        <v>196</v>
      </c>
      <c r="D74" s="70" t="s">
        <v>39</v>
      </c>
      <c r="E74" s="45" t="str">
        <f>IF(MATCH(A74,Finish!A:A,0)&gt;0,"Y","")</f>
        <v>Y</v>
      </c>
      <c r="F74" s="60" t="str">
        <f t="shared" si="7"/>
        <v>Clayton Le Moors</v>
      </c>
      <c r="G74" s="44" t="str">
        <f t="shared" si="8"/>
        <v/>
      </c>
      <c r="H74" s="61" t="str">
        <f>IF(OR(F74="",F74=$C$3),"",IF(COUNTIF(F$2:F74,F74)=3,ROW(),""))</f>
        <v/>
      </c>
      <c r="I74" s="60" t="str">
        <f t="shared" si="9"/>
        <v/>
      </c>
      <c r="J74" s="44" t="str">
        <f t="shared" si="10"/>
        <v/>
      </c>
      <c r="K74" s="61" t="str">
        <f>IF(OR(I74="",I74=$C$3),"",IF(COUNTIF(I$2:I74,I74)=3,ROW(),""))</f>
        <v/>
      </c>
      <c r="L74" s="45">
        <f t="shared" si="11"/>
        <v>71</v>
      </c>
    </row>
    <row r="75" spans="1:12" x14ac:dyDescent="0.25">
      <c r="A75" s="1">
        <v>72</v>
      </c>
      <c r="B75" s="68" t="s">
        <v>268</v>
      </c>
      <c r="C75" s="68" t="s">
        <v>211</v>
      </c>
      <c r="D75" s="70" t="s">
        <v>100</v>
      </c>
      <c r="E75" s="45" t="str">
        <f>IF(MATCH(A75,Finish!A:A,0)&gt;0,"Y","")</f>
        <v>Y</v>
      </c>
      <c r="F75" s="60" t="str">
        <f t="shared" si="7"/>
        <v>Prestwich AC</v>
      </c>
      <c r="G75" s="44" t="str">
        <f t="shared" si="8"/>
        <v/>
      </c>
      <c r="H75" s="61" t="str">
        <f>IF(OR(F75="",F75=$C$3),"",IF(COUNTIF(F$2:F75,F75)=3,ROW(),""))</f>
        <v/>
      </c>
      <c r="I75" s="60" t="str">
        <f t="shared" si="9"/>
        <v/>
      </c>
      <c r="J75" s="44" t="str">
        <f t="shared" si="10"/>
        <v/>
      </c>
      <c r="K75" s="61" t="str">
        <f>IF(OR(I75="",I75=$C$3),"",IF(COUNTIF(I$2:I75,I75)=3,ROW(),""))</f>
        <v/>
      </c>
      <c r="L75" s="45">
        <f t="shared" si="11"/>
        <v>72</v>
      </c>
    </row>
    <row r="76" spans="1:12" x14ac:dyDescent="0.25">
      <c r="A76" s="1">
        <v>73</v>
      </c>
      <c r="B76" s="68" t="s">
        <v>269</v>
      </c>
      <c r="C76" s="68" t="s">
        <v>26</v>
      </c>
      <c r="D76" s="70" t="s">
        <v>88</v>
      </c>
      <c r="E76" s="45" t="str">
        <f>IF(MATCH(A76,Finish!A:A,0)&gt;0,"Y","")</f>
        <v>Y</v>
      </c>
      <c r="F76" s="60" t="str">
        <f t="shared" si="7"/>
        <v/>
      </c>
      <c r="G76" s="44" t="str">
        <f t="shared" si="8"/>
        <v/>
      </c>
      <c r="H76" s="61" t="str">
        <f>IF(OR(F76="",F76=$C$3),"",IF(COUNTIF(F$2:F76,F76)=3,ROW(),""))</f>
        <v/>
      </c>
      <c r="I76" s="60" t="str">
        <f t="shared" si="9"/>
        <v>unattached</v>
      </c>
      <c r="J76" s="44" t="str">
        <f t="shared" si="10"/>
        <v/>
      </c>
      <c r="K76" s="61" t="str">
        <f>IF(OR(I76="",I76=$C$3),"",IF(COUNTIF(I$2:I76,I76)=3,ROW(),""))</f>
        <v/>
      </c>
      <c r="L76" s="45">
        <f t="shared" si="11"/>
        <v>73</v>
      </c>
    </row>
    <row r="77" spans="1:12" x14ac:dyDescent="0.25">
      <c r="A77" s="1">
        <v>74</v>
      </c>
      <c r="B77" s="68" t="s">
        <v>270</v>
      </c>
      <c r="C77" s="68" t="s">
        <v>26</v>
      </c>
      <c r="D77" s="70" t="s">
        <v>100</v>
      </c>
      <c r="E77" s="45" t="str">
        <f>IF(MATCH(A77,Finish!A:A,0)&gt;0,"Y","")</f>
        <v>Y</v>
      </c>
      <c r="F77" s="60" t="str">
        <f t="shared" si="7"/>
        <v>unattached</v>
      </c>
      <c r="G77" s="44" t="str">
        <f t="shared" si="8"/>
        <v/>
      </c>
      <c r="H77" s="61" t="str">
        <f>IF(OR(F77="",F77=$C$3),"",IF(COUNTIF(F$2:F77,F77)=3,ROW(),""))</f>
        <v/>
      </c>
      <c r="I77" s="60" t="str">
        <f t="shared" si="9"/>
        <v/>
      </c>
      <c r="J77" s="44" t="str">
        <f t="shared" si="10"/>
        <v/>
      </c>
      <c r="K77" s="61" t="str">
        <f>IF(OR(I77="",I77=$C$3),"",IF(COUNTIF(I$2:I77,I77)=3,ROW(),""))</f>
        <v/>
      </c>
      <c r="L77" s="45">
        <f t="shared" si="11"/>
        <v>74</v>
      </c>
    </row>
    <row r="78" spans="1:12" x14ac:dyDescent="0.25">
      <c r="A78" s="1">
        <v>75</v>
      </c>
      <c r="B78" s="68" t="s">
        <v>271</v>
      </c>
      <c r="C78" s="68" t="s">
        <v>183</v>
      </c>
      <c r="D78" s="70" t="s">
        <v>105</v>
      </c>
      <c r="E78" s="45" t="str">
        <f>IF(MATCH(A78,Finish!A:A,0)&gt;0,"Y","")</f>
        <v>Y</v>
      </c>
      <c r="F78" s="60" t="str">
        <f t="shared" si="7"/>
        <v>Rossendale Harriers</v>
      </c>
      <c r="G78" s="44" t="str">
        <f t="shared" si="8"/>
        <v/>
      </c>
      <c r="H78" s="61" t="str">
        <f>IF(OR(F78="",F78=$C$3),"",IF(COUNTIF(F$2:F78,F78)=3,ROW(),""))</f>
        <v/>
      </c>
      <c r="I78" s="60" t="str">
        <f t="shared" si="9"/>
        <v/>
      </c>
      <c r="J78" s="44" t="str">
        <f t="shared" si="10"/>
        <v/>
      </c>
      <c r="K78" s="61" t="str">
        <f>IF(OR(I78="",I78=$C$3),"",IF(COUNTIF(I$2:I78,I78)=3,ROW(),""))</f>
        <v/>
      </c>
      <c r="L78" s="45">
        <f t="shared" si="11"/>
        <v>75</v>
      </c>
    </row>
    <row r="79" spans="1:12" x14ac:dyDescent="0.25">
      <c r="A79" s="1">
        <v>76</v>
      </c>
      <c r="B79" s="68" t="s">
        <v>272</v>
      </c>
      <c r="C79" s="68" t="s">
        <v>26</v>
      </c>
      <c r="D79" s="70" t="s">
        <v>88</v>
      </c>
      <c r="E79" s="45" t="str">
        <f>IF(MATCH(A79,Finish!A:A,0)&gt;0,"Y","")</f>
        <v>Y</v>
      </c>
      <c r="F79" s="60" t="str">
        <f t="shared" si="7"/>
        <v/>
      </c>
      <c r="G79" s="44" t="str">
        <f t="shared" si="8"/>
        <v/>
      </c>
      <c r="H79" s="61" t="str">
        <f>IF(OR(F79="",F79=$C$3),"",IF(COUNTIF(F$2:F79,F79)=3,ROW(),""))</f>
        <v/>
      </c>
      <c r="I79" s="60" t="str">
        <f t="shared" si="9"/>
        <v>unattached</v>
      </c>
      <c r="J79" s="44" t="str">
        <f t="shared" si="10"/>
        <v/>
      </c>
      <c r="K79" s="61" t="str">
        <f>IF(OR(I79="",I79=$C$3),"",IF(COUNTIF(I$2:I79,I79)=3,ROW(),""))</f>
        <v/>
      </c>
      <c r="L79" s="45">
        <f t="shared" si="11"/>
        <v>76</v>
      </c>
    </row>
    <row r="80" spans="1:12" x14ac:dyDescent="0.25">
      <c r="A80" s="1">
        <v>77</v>
      </c>
      <c r="B80" s="68" t="s">
        <v>273</v>
      </c>
      <c r="C80" s="68" t="s">
        <v>26</v>
      </c>
      <c r="D80" s="70" t="s">
        <v>39</v>
      </c>
      <c r="E80" s="45" t="str">
        <f>IF(MATCH(A80,Finish!A:A,0)&gt;0,"Y","")</f>
        <v>Y</v>
      </c>
      <c r="F80" s="60" t="str">
        <f t="shared" si="7"/>
        <v>unattached</v>
      </c>
      <c r="G80" s="44" t="str">
        <f t="shared" si="8"/>
        <v/>
      </c>
      <c r="H80" s="61" t="str">
        <f>IF(OR(F80="",F80=$C$3),"",IF(COUNTIF(F$2:F80,F80)=3,ROW(),""))</f>
        <v/>
      </c>
      <c r="I80" s="60" t="str">
        <f t="shared" si="9"/>
        <v/>
      </c>
      <c r="J80" s="44" t="str">
        <f t="shared" si="10"/>
        <v/>
      </c>
      <c r="K80" s="61" t="str">
        <f>IF(OR(I80="",I80=$C$3),"",IF(COUNTIF(I$2:I80,I80)=3,ROW(),""))</f>
        <v/>
      </c>
      <c r="L80" s="45">
        <f t="shared" si="11"/>
        <v>77</v>
      </c>
    </row>
    <row r="81" spans="1:12" x14ac:dyDescent="0.25">
      <c r="A81" s="1">
        <v>78</v>
      </c>
      <c r="B81" s="68" t="s">
        <v>274</v>
      </c>
      <c r="C81" s="68" t="s">
        <v>183</v>
      </c>
      <c r="D81" s="70" t="s">
        <v>91</v>
      </c>
      <c r="E81" s="45" t="str">
        <f>IF(MATCH(A81,Finish!A:A,0)&gt;0,"Y","")</f>
        <v>Y</v>
      </c>
      <c r="F81" s="60" t="str">
        <f t="shared" si="7"/>
        <v/>
      </c>
      <c r="G81" s="44" t="str">
        <f t="shared" si="8"/>
        <v/>
      </c>
      <c r="H81" s="61" t="str">
        <f>IF(OR(F81="",F81=$C$3),"",IF(COUNTIF(F$2:F81,F81)=3,ROW(),""))</f>
        <v/>
      </c>
      <c r="I81" s="60" t="str">
        <f t="shared" si="9"/>
        <v>Rossendale Harriers</v>
      </c>
      <c r="J81" s="44" t="str">
        <f t="shared" si="10"/>
        <v/>
      </c>
      <c r="K81" s="61" t="str">
        <f>IF(OR(I81="",I81=$C$3),"",IF(COUNTIF(I$2:I81,I81)=3,ROW(),""))</f>
        <v/>
      </c>
      <c r="L81" s="45">
        <f t="shared" si="11"/>
        <v>78</v>
      </c>
    </row>
    <row r="82" spans="1:12" x14ac:dyDescent="0.25">
      <c r="A82" s="1">
        <v>79</v>
      </c>
      <c r="B82" s="68" t="s">
        <v>275</v>
      </c>
      <c r="C82" s="68" t="s">
        <v>196</v>
      </c>
      <c r="D82" s="70" t="s">
        <v>39</v>
      </c>
      <c r="E82" s="45" t="str">
        <f>IF(MATCH(A82,Finish!A:A,0)&gt;0,"Y","")</f>
        <v>Y</v>
      </c>
      <c r="F82" s="60" t="str">
        <f t="shared" si="7"/>
        <v>Clayton Le Moors</v>
      </c>
      <c r="G82" s="44" t="str">
        <f t="shared" si="8"/>
        <v/>
      </c>
      <c r="H82" s="61" t="str">
        <f>IF(OR(F82="",F82=$C$3),"",IF(COUNTIF(F$2:F82,F82)=3,ROW(),""))</f>
        <v/>
      </c>
      <c r="I82" s="60" t="str">
        <f t="shared" si="9"/>
        <v/>
      </c>
      <c r="J82" s="44" t="str">
        <f t="shared" si="10"/>
        <v/>
      </c>
      <c r="K82" s="61" t="str">
        <f>IF(OR(I82="",I82=$C$3),"",IF(COUNTIF(I$2:I82,I82)=3,ROW(),""))</f>
        <v/>
      </c>
      <c r="L82" s="45">
        <f t="shared" si="11"/>
        <v>79</v>
      </c>
    </row>
    <row r="83" spans="1:12" x14ac:dyDescent="0.25">
      <c r="A83" s="1">
        <v>80</v>
      </c>
      <c r="B83" s="68" t="s">
        <v>276</v>
      </c>
      <c r="C83" s="68" t="s">
        <v>277</v>
      </c>
      <c r="D83" s="70" t="s">
        <v>91</v>
      </c>
      <c r="E83" s="45" t="str">
        <f>IF(MATCH(A83,Finish!A:A,0)&gt;0,"Y","")</f>
        <v>Y</v>
      </c>
      <c r="F83" s="60" t="str">
        <f t="shared" si="7"/>
        <v/>
      </c>
      <c r="G83" s="44" t="str">
        <f t="shared" si="8"/>
        <v/>
      </c>
      <c r="H83" s="61" t="str">
        <f>IF(OR(F83="",F83=$C$3),"",IF(COUNTIF(F$2:F83,F83)=3,ROW(),""))</f>
        <v/>
      </c>
      <c r="I83" s="60" t="str">
        <f t="shared" si="9"/>
        <v>Penistone Footpath Runners</v>
      </c>
      <c r="J83" s="44" t="str">
        <f t="shared" si="10"/>
        <v/>
      </c>
      <c r="K83" s="61" t="str">
        <f>IF(OR(I83="",I83=$C$3),"",IF(COUNTIF(I$2:I83,I83)=3,ROW(),""))</f>
        <v/>
      </c>
      <c r="L83" s="45">
        <f t="shared" si="11"/>
        <v>80</v>
      </c>
    </row>
    <row r="84" spans="1:12" x14ac:dyDescent="0.25">
      <c r="A84" s="1">
        <v>81</v>
      </c>
      <c r="B84" s="68" t="s">
        <v>278</v>
      </c>
      <c r="C84" s="68" t="s">
        <v>277</v>
      </c>
      <c r="D84" s="1" t="s">
        <v>101</v>
      </c>
      <c r="E84" s="45" t="str">
        <f>IF(MATCH(A84,Finish!A:A,0)&gt;0,"Y","")</f>
        <v>Y</v>
      </c>
      <c r="F84" s="60" t="str">
        <f t="shared" si="7"/>
        <v>Penistone Footpath Runners</v>
      </c>
      <c r="G84" s="44" t="str">
        <f t="shared" si="8"/>
        <v/>
      </c>
      <c r="H84" s="61" t="str">
        <f>IF(OR(F84="",F84=$C$3),"",IF(COUNTIF(F$2:F84,F84)=3,ROW(),""))</f>
        <v/>
      </c>
      <c r="I84" s="60" t="str">
        <f t="shared" si="9"/>
        <v/>
      </c>
      <c r="J84" s="44" t="str">
        <f t="shared" si="10"/>
        <v/>
      </c>
      <c r="K84" s="61" t="str">
        <f>IF(OR(I84="",I84=$C$3),"",IF(COUNTIF(I$2:I84,I84)=3,ROW(),""))</f>
        <v/>
      </c>
      <c r="L84" s="45">
        <f t="shared" si="11"/>
        <v>81</v>
      </c>
    </row>
    <row r="85" spans="1:12" x14ac:dyDescent="0.25">
      <c r="A85" s="1">
        <v>82</v>
      </c>
      <c r="B85" s="68" t="s">
        <v>279</v>
      </c>
      <c r="C85" s="68" t="s">
        <v>183</v>
      </c>
      <c r="D85" s="1" t="s">
        <v>101</v>
      </c>
      <c r="E85" s="45" t="str">
        <f>IF(MATCH(A85,Finish!A:A,0)&gt;0,"Y","")</f>
        <v>Y</v>
      </c>
      <c r="F85" s="60" t="str">
        <f t="shared" si="7"/>
        <v>Rossendale Harriers</v>
      </c>
      <c r="G85" s="44" t="str">
        <f t="shared" si="8"/>
        <v/>
      </c>
      <c r="H85" s="61" t="str">
        <f>IF(OR(F85="",F85=$C$3),"",IF(COUNTIF(F$2:F85,F85)=3,ROW(),""))</f>
        <v/>
      </c>
      <c r="I85" s="60" t="str">
        <f t="shared" si="9"/>
        <v/>
      </c>
      <c r="J85" s="44" t="str">
        <f t="shared" si="10"/>
        <v/>
      </c>
      <c r="K85" s="61" t="str">
        <f>IF(OR(I85="",I85=$C$3),"",IF(COUNTIF(I$2:I85,I85)=3,ROW(),""))</f>
        <v/>
      </c>
      <c r="L85" s="45">
        <f t="shared" si="11"/>
        <v>82</v>
      </c>
    </row>
    <row r="86" spans="1:12" x14ac:dyDescent="0.25">
      <c r="A86" s="1">
        <v>83</v>
      </c>
      <c r="B86" s="68" t="s">
        <v>280</v>
      </c>
      <c r="C86" s="68" t="s">
        <v>196</v>
      </c>
      <c r="D86" s="1" t="s">
        <v>105</v>
      </c>
      <c r="E86" s="45" t="str">
        <f>IF(MATCH(A86,Finish!A:A,0)&gt;0,"Y","")</f>
        <v>Y</v>
      </c>
      <c r="F86" s="60" t="str">
        <f t="shared" si="7"/>
        <v>Clayton Le Moors</v>
      </c>
      <c r="G86" s="44" t="str">
        <f t="shared" si="8"/>
        <v/>
      </c>
      <c r="H86" s="61" t="str">
        <f>IF(OR(F86="",F86=$C$3),"",IF(COUNTIF(F$2:F86,F86)=3,ROW(),""))</f>
        <v/>
      </c>
      <c r="I86" s="60" t="str">
        <f t="shared" si="9"/>
        <v/>
      </c>
      <c r="J86" s="44" t="str">
        <f t="shared" si="10"/>
        <v/>
      </c>
      <c r="K86" s="61" t="str">
        <f>IF(OR(I86="",I86=$C$3),"",IF(COUNTIF(I$2:I86,I86)=3,ROW(),""))</f>
        <v/>
      </c>
      <c r="L86" s="45">
        <f t="shared" si="11"/>
        <v>83</v>
      </c>
    </row>
    <row r="87" spans="1:12" x14ac:dyDescent="0.25">
      <c r="A87" s="1">
        <v>84</v>
      </c>
      <c r="B87" s="68" t="s">
        <v>281</v>
      </c>
      <c r="C87" s="68" t="s">
        <v>183</v>
      </c>
      <c r="D87" s="1" t="s">
        <v>98</v>
      </c>
      <c r="E87" s="45" t="str">
        <f>IF(MATCH(A87,Finish!A:A,0)&gt;0,"Y","")</f>
        <v>Y</v>
      </c>
      <c r="F87" s="60" t="str">
        <f t="shared" si="7"/>
        <v>Rossendale Harriers</v>
      </c>
      <c r="G87" s="44" t="str">
        <f t="shared" si="8"/>
        <v/>
      </c>
      <c r="H87" s="61" t="str">
        <f>IF(OR(F87="",F87=$C$3),"",IF(COUNTIF(F$2:F87,F87)=3,ROW(),""))</f>
        <v/>
      </c>
      <c r="I87" s="60" t="str">
        <f t="shared" si="9"/>
        <v/>
      </c>
      <c r="J87" s="44" t="str">
        <f t="shared" si="10"/>
        <v/>
      </c>
      <c r="K87" s="61" t="str">
        <f>IF(OR(I87="",I87=$C$3),"",IF(COUNTIF(I$2:I87,I87)=3,ROW(),""))</f>
        <v/>
      </c>
      <c r="L87" s="45">
        <f t="shared" si="11"/>
        <v>84</v>
      </c>
    </row>
    <row r="88" spans="1:12" x14ac:dyDescent="0.25">
      <c r="A88" s="1">
        <v>85</v>
      </c>
      <c r="B88" s="68" t="s">
        <v>282</v>
      </c>
      <c r="C88" s="68" t="s">
        <v>217</v>
      </c>
      <c r="D88" s="1" t="s">
        <v>98</v>
      </c>
      <c r="E88" s="45" t="str">
        <f>IF(MATCH(A88,Finish!A:A,0)&gt;0,"Y","")</f>
        <v>Y</v>
      </c>
      <c r="F88" s="60" t="str">
        <f t="shared" si="7"/>
        <v>Accrington RR</v>
      </c>
      <c r="G88" s="44">
        <f t="shared" si="8"/>
        <v>6</v>
      </c>
      <c r="H88" s="61">
        <f>IF(OR(F88="",F88=$C$3),"",IF(COUNTIF(F$2:F88,F88)=3,ROW(),""))</f>
        <v>88</v>
      </c>
      <c r="I88" s="60" t="str">
        <f t="shared" si="9"/>
        <v/>
      </c>
      <c r="J88" s="44" t="str">
        <f t="shared" si="10"/>
        <v/>
      </c>
      <c r="K88" s="61" t="str">
        <f>IF(OR(I88="",I88=$C$3),"",IF(COUNTIF(I$2:I88,I88)=3,ROW(),""))</f>
        <v/>
      </c>
      <c r="L88" s="45">
        <f t="shared" si="11"/>
        <v>85</v>
      </c>
    </row>
    <row r="89" spans="1:12" x14ac:dyDescent="0.25">
      <c r="A89" s="1">
        <v>86</v>
      </c>
      <c r="B89" s="68" t="s">
        <v>283</v>
      </c>
      <c r="C89" s="68" t="s">
        <v>183</v>
      </c>
      <c r="D89" s="1" t="s">
        <v>102</v>
      </c>
      <c r="E89" s="45" t="str">
        <f>IF(MATCH(A89,Finish!A:A,0)&gt;0,"Y","")</f>
        <v>Y</v>
      </c>
      <c r="F89" s="60" t="str">
        <f t="shared" si="7"/>
        <v>Rossendale Harriers</v>
      </c>
      <c r="G89" s="44" t="str">
        <f t="shared" si="8"/>
        <v/>
      </c>
      <c r="H89" s="61" t="str">
        <f>IF(OR(F89="",F89=$C$3),"",IF(COUNTIF(F$2:F89,F89)=3,ROW(),""))</f>
        <v/>
      </c>
      <c r="I89" s="60" t="str">
        <f t="shared" si="9"/>
        <v/>
      </c>
      <c r="J89" s="44" t="str">
        <f t="shared" si="10"/>
        <v/>
      </c>
      <c r="K89" s="61" t="str">
        <f>IF(OR(I89="",I89=$C$3),"",IF(COUNTIF(I$2:I89,I89)=3,ROW(),""))</f>
        <v/>
      </c>
      <c r="L89" s="45">
        <f t="shared" si="11"/>
        <v>86</v>
      </c>
    </row>
    <row r="90" spans="1:12" x14ac:dyDescent="0.25">
      <c r="A90" s="1">
        <v>87</v>
      </c>
      <c r="B90" s="68" t="s">
        <v>284</v>
      </c>
      <c r="C90" s="68" t="s">
        <v>183</v>
      </c>
      <c r="D90" s="1" t="s">
        <v>39</v>
      </c>
      <c r="E90" s="45" t="str">
        <f>IF(MATCH(A90,Finish!A:A,0)&gt;0,"Y","")</f>
        <v>Y</v>
      </c>
      <c r="F90" s="60" t="str">
        <f t="shared" si="7"/>
        <v>Rossendale Harriers</v>
      </c>
      <c r="G90" s="44" t="str">
        <f t="shared" si="8"/>
        <v/>
      </c>
      <c r="H90" s="61" t="str">
        <f>IF(OR(F90="",F90=$C$3),"",IF(COUNTIF(F$2:F90,F90)=3,ROW(),""))</f>
        <v/>
      </c>
      <c r="I90" s="60" t="str">
        <f t="shared" si="9"/>
        <v/>
      </c>
      <c r="J90" s="44" t="str">
        <f t="shared" si="10"/>
        <v/>
      </c>
      <c r="K90" s="61" t="str">
        <f>IF(OR(I90="",I90=$C$3),"",IF(COUNTIF(I$2:I90,I90)=3,ROW(),""))</f>
        <v/>
      </c>
      <c r="L90" s="45">
        <f t="shared" si="11"/>
        <v>87</v>
      </c>
    </row>
    <row r="91" spans="1:12" x14ac:dyDescent="0.25">
      <c r="A91" s="1">
        <v>88</v>
      </c>
      <c r="B91" s="68" t="s">
        <v>285</v>
      </c>
      <c r="C91" s="68" t="s">
        <v>225</v>
      </c>
      <c r="D91" s="1" t="s">
        <v>92</v>
      </c>
      <c r="E91" s="45" t="str">
        <f>IF(MATCH(A91,Finish!A:A,0)&gt;0,"Y","")</f>
        <v>Y</v>
      </c>
      <c r="F91" s="60" t="str">
        <f t="shared" si="7"/>
        <v/>
      </c>
      <c r="G91" s="44" t="str">
        <f t="shared" si="8"/>
        <v/>
      </c>
      <c r="H91" s="61" t="str">
        <f>IF(OR(F91="",F91=$C$3),"",IF(COUNTIF(F$2:F91,F91)=3,ROW(),""))</f>
        <v/>
      </c>
      <c r="I91" s="60" t="str">
        <f t="shared" si="9"/>
        <v>Trawden AC</v>
      </c>
      <c r="J91" s="44" t="str">
        <f t="shared" si="10"/>
        <v/>
      </c>
      <c r="K91" s="61" t="str">
        <f>IF(OR(I91="",I91=$C$3),"",IF(COUNTIF(I$2:I91,I91)=3,ROW(),""))</f>
        <v/>
      </c>
      <c r="L91" s="45">
        <f t="shared" si="11"/>
        <v>88</v>
      </c>
    </row>
    <row r="92" spans="1:12" x14ac:dyDescent="0.25">
      <c r="A92" s="1">
        <v>89</v>
      </c>
      <c r="B92" s="68" t="s">
        <v>286</v>
      </c>
      <c r="C92" s="68" t="s">
        <v>183</v>
      </c>
      <c r="D92" s="1" t="s">
        <v>102</v>
      </c>
      <c r="E92" s="45" t="str">
        <f>IF(MATCH(A92,Finish!A:A,0)&gt;0,"Y","")</f>
        <v>Y</v>
      </c>
      <c r="F92" s="60" t="str">
        <f t="shared" si="7"/>
        <v>Rossendale Harriers</v>
      </c>
      <c r="G92" s="44" t="str">
        <f t="shared" si="8"/>
        <v/>
      </c>
      <c r="H92" s="61" t="str">
        <f>IF(OR(F92="",F92=$C$3),"",IF(COUNTIF(F$2:F92,F92)=3,ROW(),""))</f>
        <v/>
      </c>
      <c r="I92" s="60" t="str">
        <f t="shared" si="9"/>
        <v/>
      </c>
      <c r="J92" s="44" t="str">
        <f t="shared" si="10"/>
        <v/>
      </c>
      <c r="K92" s="61" t="str">
        <f>IF(OR(I92="",I92=$C$3),"",IF(COUNTIF(I$2:I92,I92)=3,ROW(),""))</f>
        <v/>
      </c>
      <c r="L92" s="45">
        <f t="shared" si="11"/>
        <v>89</v>
      </c>
    </row>
    <row r="93" spans="1:12" x14ac:dyDescent="0.25">
      <c r="A93" s="1">
        <v>90</v>
      </c>
      <c r="B93" s="68" t="s">
        <v>287</v>
      </c>
      <c r="C93" s="68" t="s">
        <v>179</v>
      </c>
      <c r="D93" s="1" t="s">
        <v>105</v>
      </c>
      <c r="E93" s="45" t="str">
        <f>IF(MATCH(A93,Finish!A:A,0)&gt;0,"Y","")</f>
        <v>Y</v>
      </c>
      <c r="F93" s="60" t="str">
        <f t="shared" si="7"/>
        <v>Darwen Dashers</v>
      </c>
      <c r="G93" s="44" t="str">
        <f t="shared" si="8"/>
        <v/>
      </c>
      <c r="H93" s="61" t="str">
        <f>IF(OR(F93="",F93=$C$3),"",IF(COUNTIF(F$2:F93,F93)=3,ROW(),""))</f>
        <v/>
      </c>
      <c r="I93" s="60" t="str">
        <f t="shared" si="9"/>
        <v/>
      </c>
      <c r="J93" s="44" t="str">
        <f t="shared" si="10"/>
        <v/>
      </c>
      <c r="K93" s="61" t="str">
        <f>IF(OR(I93="",I93=$C$3),"",IF(COUNTIF(I$2:I93,I93)=3,ROW(),""))</f>
        <v/>
      </c>
      <c r="L93" s="45">
        <f t="shared" si="11"/>
        <v>90</v>
      </c>
    </row>
    <row r="94" spans="1:12" x14ac:dyDescent="0.25">
      <c r="A94" s="1">
        <v>91</v>
      </c>
      <c r="B94" s="68" t="s">
        <v>288</v>
      </c>
      <c r="C94" s="68" t="s">
        <v>179</v>
      </c>
      <c r="D94" s="1" t="s">
        <v>94</v>
      </c>
      <c r="E94" s="45" t="str">
        <f>IF(MATCH(A94,Finish!A:A,0)&gt;0,"Y","")</f>
        <v>Y</v>
      </c>
      <c r="F94" s="60" t="str">
        <f t="shared" si="7"/>
        <v/>
      </c>
      <c r="G94" s="44" t="str">
        <f t="shared" si="8"/>
        <v/>
      </c>
      <c r="H94" s="61" t="str">
        <f>IF(OR(F94="",F94=$C$3),"",IF(COUNTIF(F$2:F94,F94)=3,ROW(),""))</f>
        <v/>
      </c>
      <c r="I94" s="60" t="str">
        <f t="shared" si="9"/>
        <v>Darwen Dashers</v>
      </c>
      <c r="J94" s="44" t="str">
        <f t="shared" si="10"/>
        <v/>
      </c>
      <c r="K94" s="61" t="str">
        <f>IF(OR(I94="",I94=$C$3),"",IF(COUNTIF(I$2:I94,I94)=3,ROW(),""))</f>
        <v/>
      </c>
      <c r="L94" s="45">
        <f t="shared" si="11"/>
        <v>91</v>
      </c>
    </row>
    <row r="95" spans="1:12" x14ac:dyDescent="0.25">
      <c r="A95" s="1">
        <v>92</v>
      </c>
      <c r="B95" s="68" t="s">
        <v>289</v>
      </c>
      <c r="C95" s="68" t="s">
        <v>217</v>
      </c>
      <c r="D95" s="1" t="s">
        <v>104</v>
      </c>
      <c r="E95" s="45" t="str">
        <f>IF(MATCH(A95,Finish!A:A,0)&gt;0,"Y","")</f>
        <v>Y</v>
      </c>
      <c r="F95" s="60" t="str">
        <f t="shared" si="7"/>
        <v>Accrington RR</v>
      </c>
      <c r="G95" s="44" t="str">
        <f t="shared" si="8"/>
        <v/>
      </c>
      <c r="H95" s="61" t="str">
        <f>IF(OR(F95="",F95=$C$3),"",IF(COUNTIF(F$2:F95,F95)=3,ROW(),""))</f>
        <v/>
      </c>
      <c r="I95" s="60" t="str">
        <f t="shared" si="9"/>
        <v/>
      </c>
      <c r="J95" s="44" t="str">
        <f t="shared" si="10"/>
        <v/>
      </c>
      <c r="K95" s="61" t="str">
        <f>IF(OR(I95="",I95=$C$3),"",IF(COUNTIF(I$2:I95,I95)=3,ROW(),""))</f>
        <v/>
      </c>
      <c r="L95" s="45">
        <f t="shared" si="11"/>
        <v>92</v>
      </c>
    </row>
    <row r="96" spans="1:12" x14ac:dyDescent="0.25">
      <c r="A96" s="1">
        <v>93</v>
      </c>
      <c r="B96" s="68" t="s">
        <v>290</v>
      </c>
      <c r="C96" s="68" t="s">
        <v>225</v>
      </c>
      <c r="D96" s="1" t="s">
        <v>104</v>
      </c>
      <c r="E96" s="45" t="str">
        <f>IF(MATCH(A96,Finish!A:A,0)&gt;0,"Y","")</f>
        <v>Y</v>
      </c>
      <c r="F96" s="60" t="str">
        <f t="shared" si="7"/>
        <v>Trawden AC</v>
      </c>
      <c r="G96" s="44" t="str">
        <f t="shared" si="8"/>
        <v/>
      </c>
      <c r="H96" s="61" t="str">
        <f>IF(OR(F96="",F96=$C$3),"",IF(COUNTIF(F$2:F96,F96)=3,ROW(),""))</f>
        <v/>
      </c>
      <c r="I96" s="60" t="str">
        <f t="shared" si="9"/>
        <v/>
      </c>
      <c r="J96" s="44" t="str">
        <f t="shared" si="10"/>
        <v/>
      </c>
      <c r="K96" s="61" t="str">
        <f>IF(OR(I96="",I96=$C$3),"",IF(COUNTIF(I$2:I96,I96)=3,ROW(),""))</f>
        <v/>
      </c>
      <c r="L96" s="45">
        <f t="shared" si="11"/>
        <v>93</v>
      </c>
    </row>
    <row r="97" spans="1:12" x14ac:dyDescent="0.25">
      <c r="A97" s="1">
        <v>94</v>
      </c>
      <c r="B97" s="68" t="s">
        <v>291</v>
      </c>
      <c r="C97" s="68" t="s">
        <v>225</v>
      </c>
      <c r="D97" s="1" t="s">
        <v>100</v>
      </c>
      <c r="E97" s="45" t="str">
        <f>IF(MATCH(A97,Finish!A:A,0)&gt;0,"Y","")</f>
        <v>Y</v>
      </c>
      <c r="F97" s="60" t="str">
        <f t="shared" si="7"/>
        <v>Trawden AC</v>
      </c>
      <c r="G97" s="44" t="str">
        <f t="shared" si="8"/>
        <v/>
      </c>
      <c r="H97" s="61" t="str">
        <f>IF(OR(F97="",F97=$C$3),"",IF(COUNTIF(F$2:F97,F97)=3,ROW(),""))</f>
        <v/>
      </c>
      <c r="I97" s="60" t="str">
        <f t="shared" si="9"/>
        <v/>
      </c>
      <c r="J97" s="44" t="str">
        <f t="shared" si="10"/>
        <v/>
      </c>
      <c r="K97" s="61" t="str">
        <f>IF(OR(I97="",I97=$C$3),"",IF(COUNTIF(I$2:I97,I97)=3,ROW(),""))</f>
        <v/>
      </c>
      <c r="L97" s="45">
        <f t="shared" si="11"/>
        <v>94</v>
      </c>
    </row>
    <row r="98" spans="1:12" x14ac:dyDescent="0.25">
      <c r="A98" s="1">
        <v>95</v>
      </c>
      <c r="B98" s="68" t="s">
        <v>292</v>
      </c>
      <c r="C98" s="68" t="s">
        <v>26</v>
      </c>
      <c r="D98" s="1" t="s">
        <v>100</v>
      </c>
      <c r="E98" s="45" t="str">
        <f>IF(MATCH(A98,Finish!A:A,0)&gt;0,"Y","")</f>
        <v>Y</v>
      </c>
      <c r="F98" s="60" t="str">
        <f t="shared" si="7"/>
        <v>unattached</v>
      </c>
      <c r="G98" s="44" t="str">
        <f t="shared" si="8"/>
        <v/>
      </c>
      <c r="H98" s="61" t="str">
        <f>IF(OR(F98="",F98=$C$3),"",IF(COUNTIF(F$2:F98,F98)=3,ROW(),""))</f>
        <v/>
      </c>
      <c r="I98" s="60" t="str">
        <f t="shared" si="9"/>
        <v/>
      </c>
      <c r="J98" s="44" t="str">
        <f t="shared" si="10"/>
        <v/>
      </c>
      <c r="K98" s="61" t="str">
        <f>IF(OR(I98="",I98=$C$3),"",IF(COUNTIF(I$2:I98,I98)=3,ROW(),""))</f>
        <v/>
      </c>
      <c r="L98" s="45">
        <f t="shared" si="11"/>
        <v>95</v>
      </c>
    </row>
    <row r="99" spans="1:12" x14ac:dyDescent="0.25">
      <c r="A99" s="1">
        <v>96</v>
      </c>
      <c r="B99" s="68" t="s">
        <v>293</v>
      </c>
      <c r="C99" s="68" t="s">
        <v>179</v>
      </c>
      <c r="D99" s="1" t="s">
        <v>91</v>
      </c>
      <c r="E99" s="45" t="str">
        <f>IF(MATCH(A99,Finish!A:A,0)&gt;0,"Y","")</f>
        <v>Y</v>
      </c>
      <c r="F99" s="60" t="str">
        <f t="shared" si="7"/>
        <v/>
      </c>
      <c r="G99" s="44" t="str">
        <f t="shared" si="8"/>
        <v/>
      </c>
      <c r="H99" s="61" t="str">
        <f>IF(OR(F99="",F99=$C$3),"",IF(COUNTIF(F$2:F99,F99)=3,ROW(),""))</f>
        <v/>
      </c>
      <c r="I99" s="60" t="str">
        <f t="shared" si="9"/>
        <v>Darwen Dashers</v>
      </c>
      <c r="J99" s="44">
        <f t="shared" si="10"/>
        <v>4</v>
      </c>
      <c r="K99" s="61">
        <f>IF(OR(I99="",I99=$C$3),"",IF(COUNTIF(I$2:I99,I99)=3,ROW(),""))</f>
        <v>99</v>
      </c>
      <c r="L99" s="45">
        <f t="shared" si="11"/>
        <v>96</v>
      </c>
    </row>
    <row r="100" spans="1:12" x14ac:dyDescent="0.25">
      <c r="A100" s="1">
        <v>97</v>
      </c>
      <c r="B100" s="68" t="s">
        <v>294</v>
      </c>
      <c r="C100" s="68" t="s">
        <v>225</v>
      </c>
      <c r="D100" s="1" t="s">
        <v>105</v>
      </c>
      <c r="E100" s="45" t="str">
        <f>IF(MATCH(A100,Finish!A:A,0)&gt;0,"Y","")</f>
        <v>Y</v>
      </c>
      <c r="F100" s="60" t="str">
        <f t="shared" si="7"/>
        <v>Trawden AC</v>
      </c>
      <c r="G100" s="44" t="str">
        <f t="shared" si="8"/>
        <v/>
      </c>
      <c r="H100" s="61" t="str">
        <f>IF(OR(F100="",F100=$C$3),"",IF(COUNTIF(F$2:F100,F100)=3,ROW(),""))</f>
        <v/>
      </c>
      <c r="I100" s="60" t="str">
        <f t="shared" si="9"/>
        <v/>
      </c>
      <c r="J100" s="44" t="str">
        <f t="shared" si="10"/>
        <v/>
      </c>
      <c r="K100" s="61" t="str">
        <f>IF(OR(I100="",I100=$C$3),"",IF(COUNTIF(I$2:I100,I100)=3,ROW(),""))</f>
        <v/>
      </c>
      <c r="L100" s="45">
        <f t="shared" si="11"/>
        <v>97</v>
      </c>
    </row>
    <row r="101" spans="1:12" x14ac:dyDescent="0.25">
      <c r="A101" s="1">
        <v>98</v>
      </c>
      <c r="B101" s="68" t="s">
        <v>295</v>
      </c>
      <c r="C101" s="68" t="s">
        <v>26</v>
      </c>
      <c r="D101" s="1" t="s">
        <v>101</v>
      </c>
      <c r="E101" s="45" t="str">
        <f>IF(MATCH(A101,Finish!A:A,0)&gt;0,"Y","")</f>
        <v>Y</v>
      </c>
      <c r="F101" s="60" t="str">
        <f t="shared" si="7"/>
        <v>unattached</v>
      </c>
      <c r="G101" s="44" t="str">
        <f t="shared" si="8"/>
        <v/>
      </c>
      <c r="H101" s="61" t="str">
        <f>IF(OR(F101="",F101=$C$3),"",IF(COUNTIF(F$2:F101,F101)=3,ROW(),""))</f>
        <v/>
      </c>
      <c r="I101" s="60" t="str">
        <f t="shared" si="9"/>
        <v/>
      </c>
      <c r="J101" s="44" t="str">
        <f t="shared" si="10"/>
        <v/>
      </c>
      <c r="K101" s="61" t="str">
        <f>IF(OR(I101="",I101=$C$3),"",IF(COUNTIF(I$2:I101,I101)=3,ROW(),""))</f>
        <v/>
      </c>
      <c r="L101" s="45">
        <f t="shared" si="11"/>
        <v>98</v>
      </c>
    </row>
    <row r="102" spans="1:12" x14ac:dyDescent="0.25">
      <c r="A102" s="1">
        <v>99</v>
      </c>
      <c r="B102" s="68" t="s">
        <v>296</v>
      </c>
      <c r="C102" s="68" t="s">
        <v>297</v>
      </c>
      <c r="D102" s="1" t="s">
        <v>101</v>
      </c>
      <c r="E102" s="45" t="e">
        <f>IF(MATCH(A102,Finish!A:A,0)&gt;0,"Y","")</f>
        <v>#N/A</v>
      </c>
      <c r="F102" s="60" t="str">
        <f t="shared" si="7"/>
        <v xml:space="preserve"> Ramsbottom RC</v>
      </c>
      <c r="G102" s="44" t="str">
        <f t="shared" si="8"/>
        <v/>
      </c>
      <c r="H102" s="61" t="str">
        <f>IF(OR(F102="",F102=$C$3),"",IF(COUNTIF(F$2:F102,F102)=3,ROW(),""))</f>
        <v/>
      </c>
      <c r="I102" s="60" t="str">
        <f t="shared" si="9"/>
        <v/>
      </c>
      <c r="J102" s="44" t="str">
        <f t="shared" si="10"/>
        <v/>
      </c>
      <c r="K102" s="61" t="str">
        <f>IF(OR(I102="",I102=$C$3),"",IF(COUNTIF(I$2:I102,I102)=3,ROW(),""))</f>
        <v/>
      </c>
      <c r="L102" s="45">
        <f t="shared" si="11"/>
        <v>99</v>
      </c>
    </row>
    <row r="103" spans="1:12" x14ac:dyDescent="0.25">
      <c r="A103" s="1">
        <v>100</v>
      </c>
      <c r="B103" s="68" t="s">
        <v>298</v>
      </c>
      <c r="C103" s="68" t="s">
        <v>183</v>
      </c>
      <c r="D103" s="1" t="s">
        <v>39</v>
      </c>
      <c r="E103" s="45" t="str">
        <f>IF(MATCH(A103,Finish!A:A,0)&gt;0,"Y","")</f>
        <v>Y</v>
      </c>
      <c r="F103" s="60" t="str">
        <f t="shared" si="7"/>
        <v>Rossendale Harriers</v>
      </c>
      <c r="G103" s="44" t="str">
        <f t="shared" si="8"/>
        <v/>
      </c>
      <c r="H103" s="61" t="str">
        <f>IF(OR(F103="",F103=$C$3),"",IF(COUNTIF(F$2:F103,F103)=3,ROW(),""))</f>
        <v/>
      </c>
      <c r="I103" s="60" t="str">
        <f t="shared" si="9"/>
        <v/>
      </c>
      <c r="J103" s="44" t="str">
        <f t="shared" si="10"/>
        <v/>
      </c>
      <c r="K103" s="61" t="str">
        <f>IF(OR(I103="",I103=$C$3),"",IF(COUNTIF(I$2:I103,I103)=3,ROW(),""))</f>
        <v/>
      </c>
      <c r="L103" s="45">
        <f t="shared" si="11"/>
        <v>100</v>
      </c>
    </row>
    <row r="104" spans="1:12" x14ac:dyDescent="0.25">
      <c r="A104" s="1">
        <v>101</v>
      </c>
      <c r="B104" s="68" t="s">
        <v>299</v>
      </c>
      <c r="C104" s="68" t="s">
        <v>183</v>
      </c>
      <c r="D104" s="1" t="s">
        <v>88</v>
      </c>
      <c r="E104" s="45" t="str">
        <f>IF(MATCH(A104,Finish!A:A,0)&gt;0,"Y","")</f>
        <v>Y</v>
      </c>
      <c r="F104" s="60" t="str">
        <f t="shared" si="7"/>
        <v/>
      </c>
      <c r="G104" s="44" t="str">
        <f t="shared" si="8"/>
        <v/>
      </c>
      <c r="H104" s="61" t="str">
        <f>IF(OR(F104="",F104=$C$3),"",IF(COUNTIF(F$2:F104,F104)=3,ROW(),""))</f>
        <v/>
      </c>
      <c r="I104" s="60" t="str">
        <f t="shared" si="9"/>
        <v>Rossendale Harriers</v>
      </c>
      <c r="J104" s="44" t="str">
        <f t="shared" si="10"/>
        <v/>
      </c>
      <c r="K104" s="61" t="str">
        <f>IF(OR(I104="",I104=$C$3),"",IF(COUNTIF(I$2:I104,I104)=3,ROW(),""))</f>
        <v/>
      </c>
      <c r="L104" s="45">
        <f t="shared" si="11"/>
        <v>101</v>
      </c>
    </row>
    <row r="105" spans="1:12" x14ac:dyDescent="0.25">
      <c r="A105" s="1">
        <v>102</v>
      </c>
      <c r="B105" s="68" t="s">
        <v>300</v>
      </c>
      <c r="C105" s="68" t="s">
        <v>217</v>
      </c>
      <c r="D105" s="1" t="s">
        <v>102</v>
      </c>
      <c r="E105" s="45" t="str">
        <f>IF(MATCH(A105,Finish!A:A,0)&gt;0,"Y","")</f>
        <v>Y</v>
      </c>
      <c r="F105" s="60" t="str">
        <f t="shared" si="7"/>
        <v>Accrington RR</v>
      </c>
      <c r="G105" s="44" t="str">
        <f t="shared" si="8"/>
        <v/>
      </c>
      <c r="H105" s="61" t="str">
        <f>IF(OR(F105="",F105=$C$3),"",IF(COUNTIF(F$2:F105,F105)=3,ROW(),""))</f>
        <v/>
      </c>
      <c r="I105" s="60" t="str">
        <f t="shared" si="9"/>
        <v/>
      </c>
      <c r="J105" s="44" t="str">
        <f t="shared" si="10"/>
        <v/>
      </c>
      <c r="K105" s="61" t="str">
        <f>IF(OR(I105="",I105=$C$3),"",IF(COUNTIF(I$2:I105,I105)=3,ROW(),""))</f>
        <v/>
      </c>
      <c r="L105" s="45">
        <f t="shared" si="11"/>
        <v>102</v>
      </c>
    </row>
    <row r="106" spans="1:12" x14ac:dyDescent="0.25">
      <c r="A106" s="1">
        <v>103</v>
      </c>
      <c r="B106" s="68" t="s">
        <v>301</v>
      </c>
      <c r="C106" s="68" t="s">
        <v>225</v>
      </c>
      <c r="D106" s="1" t="s">
        <v>95</v>
      </c>
      <c r="E106" s="45" t="str">
        <f>IF(MATCH(A106,Finish!A:A,0)&gt;0,"Y","")</f>
        <v>Y</v>
      </c>
      <c r="F106" s="60" t="str">
        <f t="shared" si="7"/>
        <v/>
      </c>
      <c r="G106" s="44" t="str">
        <f t="shared" si="8"/>
        <v/>
      </c>
      <c r="H106" s="61" t="str">
        <f>IF(OR(F106="",F106=$C$3),"",IF(COUNTIF(F$2:F106,F106)=3,ROW(),""))</f>
        <v/>
      </c>
      <c r="I106" s="60" t="str">
        <f t="shared" si="9"/>
        <v>Trawden AC</v>
      </c>
      <c r="J106" s="44" t="str">
        <f t="shared" si="10"/>
        <v/>
      </c>
      <c r="K106" s="61" t="str">
        <f>IF(OR(I106="",I106=$C$3),"",IF(COUNTIF(I$2:I106,I106)=3,ROW(),""))</f>
        <v/>
      </c>
      <c r="L106" s="45">
        <f t="shared" si="11"/>
        <v>103</v>
      </c>
    </row>
    <row r="107" spans="1:12" x14ac:dyDescent="0.25">
      <c r="A107" s="1">
        <v>104</v>
      </c>
      <c r="B107" s="68" t="s">
        <v>302</v>
      </c>
      <c r="C107" s="68" t="s">
        <v>183</v>
      </c>
      <c r="D107" s="1" t="s">
        <v>104</v>
      </c>
      <c r="E107" s="45" t="str">
        <f>IF(MATCH(A107,Finish!A:A,0)&gt;0,"Y","")</f>
        <v>Y</v>
      </c>
      <c r="F107" s="60" t="str">
        <f t="shared" si="7"/>
        <v>Rossendale Harriers</v>
      </c>
      <c r="G107" s="44" t="str">
        <f t="shared" si="8"/>
        <v/>
      </c>
      <c r="H107" s="61" t="str">
        <f>IF(OR(F107="",F107=$C$3),"",IF(COUNTIF(F$2:F107,F107)=3,ROW(),""))</f>
        <v/>
      </c>
      <c r="I107" s="60" t="str">
        <f t="shared" si="9"/>
        <v/>
      </c>
      <c r="J107" s="44" t="str">
        <f t="shared" si="10"/>
        <v/>
      </c>
      <c r="K107" s="61" t="str">
        <f>IF(OR(I107="",I107=$C$3),"",IF(COUNTIF(I$2:I107,I107)=3,ROW(),""))</f>
        <v/>
      </c>
      <c r="L107" s="45">
        <f t="shared" si="11"/>
        <v>104</v>
      </c>
    </row>
    <row r="108" spans="1:12" x14ac:dyDescent="0.25">
      <c r="A108" s="1">
        <v>105</v>
      </c>
      <c r="B108" s="68" t="s">
        <v>303</v>
      </c>
      <c r="C108" s="68" t="s">
        <v>26</v>
      </c>
      <c r="D108" s="1" t="s">
        <v>100</v>
      </c>
      <c r="E108" s="45" t="str">
        <f>IF(MATCH(A108,Finish!A:A,0)&gt;0,"Y","")</f>
        <v>Y</v>
      </c>
      <c r="F108" s="60" t="str">
        <f t="shared" si="7"/>
        <v>unattached</v>
      </c>
      <c r="G108" s="44" t="str">
        <f t="shared" si="8"/>
        <v/>
      </c>
      <c r="H108" s="61" t="str">
        <f>IF(OR(F108="",F108=$C$3),"",IF(COUNTIF(F$2:F108,F108)=3,ROW(),""))</f>
        <v/>
      </c>
      <c r="I108" s="60" t="str">
        <f t="shared" si="9"/>
        <v/>
      </c>
      <c r="J108" s="44" t="str">
        <f t="shared" si="10"/>
        <v/>
      </c>
      <c r="K108" s="61" t="str">
        <f>IF(OR(I108="",I108=$C$3),"",IF(COUNTIF(I$2:I108,I108)=3,ROW(),""))</f>
        <v/>
      </c>
      <c r="L108" s="45">
        <f t="shared" si="11"/>
        <v>105</v>
      </c>
    </row>
    <row r="109" spans="1:12" x14ac:dyDescent="0.25">
      <c r="A109" s="1">
        <v>106</v>
      </c>
      <c r="B109" s="68" t="s">
        <v>304</v>
      </c>
      <c r="C109" s="68" t="s">
        <v>26</v>
      </c>
      <c r="D109" s="1" t="s">
        <v>102</v>
      </c>
      <c r="E109" s="45" t="str">
        <f>IF(MATCH(A109,Finish!A:A,0)&gt;0,"Y","")</f>
        <v>Y</v>
      </c>
      <c r="F109" s="60" t="str">
        <f t="shared" si="7"/>
        <v>unattached</v>
      </c>
      <c r="G109" s="44" t="str">
        <f t="shared" si="8"/>
        <v/>
      </c>
      <c r="H109" s="61" t="str">
        <f>IF(OR(F109="",F109=$C$3),"",IF(COUNTIF(F$2:F109,F109)=3,ROW(),""))</f>
        <v/>
      </c>
      <c r="I109" s="60" t="str">
        <f t="shared" si="9"/>
        <v/>
      </c>
      <c r="J109" s="44" t="str">
        <f t="shared" si="10"/>
        <v/>
      </c>
      <c r="K109" s="61" t="str">
        <f>IF(OR(I109="",I109=$C$3),"",IF(COUNTIF(I$2:I109,I109)=3,ROW(),""))</f>
        <v/>
      </c>
      <c r="L109" s="45">
        <f t="shared" si="11"/>
        <v>106</v>
      </c>
    </row>
    <row r="110" spans="1:12" x14ac:dyDescent="0.25">
      <c r="A110" s="1">
        <v>107</v>
      </c>
      <c r="B110" s="68" t="s">
        <v>305</v>
      </c>
      <c r="C110" s="68" t="s">
        <v>211</v>
      </c>
      <c r="D110" s="1" t="s">
        <v>105</v>
      </c>
      <c r="E110" s="45" t="str">
        <f>IF(MATCH(A110,Finish!A:A,0)&gt;0,"Y","")</f>
        <v>Y</v>
      </c>
      <c r="F110" s="60" t="str">
        <f t="shared" si="7"/>
        <v>Prestwich AC</v>
      </c>
      <c r="G110" s="44" t="str">
        <f t="shared" si="8"/>
        <v/>
      </c>
      <c r="H110" s="61" t="str">
        <f>IF(OR(F110="",F110=$C$3),"",IF(COUNTIF(F$2:F110,F110)=3,ROW(),""))</f>
        <v/>
      </c>
      <c r="I110" s="60" t="str">
        <f t="shared" si="9"/>
        <v/>
      </c>
      <c r="J110" s="44" t="str">
        <f t="shared" si="10"/>
        <v/>
      </c>
      <c r="K110" s="61" t="str">
        <f>IF(OR(I110="",I110=$C$3),"",IF(COUNTIF(I$2:I110,I110)=3,ROW(),""))</f>
        <v/>
      </c>
      <c r="L110" s="45">
        <f t="shared" si="11"/>
        <v>107</v>
      </c>
    </row>
    <row r="111" spans="1:12" x14ac:dyDescent="0.25">
      <c r="A111" s="1">
        <v>108</v>
      </c>
      <c r="B111" s="68" t="s">
        <v>306</v>
      </c>
      <c r="C111" s="68" t="s">
        <v>211</v>
      </c>
      <c r="D111" s="1" t="s">
        <v>98</v>
      </c>
      <c r="E111" s="45" t="str">
        <f>IF(MATCH(A111,Finish!A:A,0)&gt;0,"Y","")</f>
        <v>Y</v>
      </c>
      <c r="F111" s="60" t="str">
        <f t="shared" si="7"/>
        <v>Prestwich AC</v>
      </c>
      <c r="G111" s="44" t="str">
        <f t="shared" si="8"/>
        <v/>
      </c>
      <c r="H111" s="61" t="str">
        <f>IF(OR(F111="",F111=$C$3),"",IF(COUNTIF(F$2:F111,F111)=3,ROW(),""))</f>
        <v/>
      </c>
      <c r="I111" s="60" t="str">
        <f t="shared" si="9"/>
        <v/>
      </c>
      <c r="J111" s="44" t="str">
        <f t="shared" si="10"/>
        <v/>
      </c>
      <c r="K111" s="61" t="str">
        <f>IF(OR(I111="",I111=$C$3),"",IF(COUNTIF(I$2:I111,I111)=3,ROW(),""))</f>
        <v/>
      </c>
      <c r="L111" s="45">
        <f t="shared" si="11"/>
        <v>108</v>
      </c>
    </row>
    <row r="112" spans="1:12" x14ac:dyDescent="0.25">
      <c r="A112" s="1">
        <v>109</v>
      </c>
      <c r="B112" s="68" t="s">
        <v>307</v>
      </c>
      <c r="C112" s="68" t="s">
        <v>211</v>
      </c>
      <c r="D112" s="1" t="s">
        <v>91</v>
      </c>
      <c r="E112" s="45" t="str">
        <f>IF(MATCH(A112,Finish!A:A,0)&gt;0,"Y","")</f>
        <v>Y</v>
      </c>
      <c r="F112" s="60" t="str">
        <f t="shared" si="7"/>
        <v/>
      </c>
      <c r="G112" s="44" t="str">
        <f t="shared" si="8"/>
        <v/>
      </c>
      <c r="H112" s="61" t="str">
        <f>IF(OR(F112="",F112=$C$3),"",IF(COUNTIF(F$2:F112,F112)=3,ROW(),""))</f>
        <v/>
      </c>
      <c r="I112" s="60" t="str">
        <f t="shared" si="9"/>
        <v>Prestwich AC</v>
      </c>
      <c r="J112" s="44" t="str">
        <f t="shared" si="10"/>
        <v/>
      </c>
      <c r="K112" s="61" t="str">
        <f>IF(OR(I112="",I112=$C$3),"",IF(COUNTIF(I$2:I112,I112)=3,ROW(),""))</f>
        <v/>
      </c>
      <c r="L112" s="45" t="e">
        <f>IF(#REF!="","",A112)</f>
        <v>#REF!</v>
      </c>
    </row>
    <row r="113" spans="1:12" x14ac:dyDescent="0.25">
      <c r="A113" s="1">
        <v>110</v>
      </c>
      <c r="B113" s="148" t="s">
        <v>308</v>
      </c>
      <c r="C113" s="68" t="s">
        <v>211</v>
      </c>
      <c r="D113" s="1" t="s">
        <v>100</v>
      </c>
      <c r="E113" s="45" t="str">
        <f>IF(MATCH(A113,Finish!A:A,0)&gt;0,"Y","")</f>
        <v>Y</v>
      </c>
      <c r="F113" s="60" t="str">
        <f t="shared" si="7"/>
        <v>Prestwich AC</v>
      </c>
      <c r="G113" s="44" t="str">
        <f t="shared" si="8"/>
        <v/>
      </c>
      <c r="H113" s="61" t="str">
        <f>IF(OR(F113="",F113=$C$3),"",IF(COUNTIF(F$2:F113,F113)=3,ROW(),""))</f>
        <v/>
      </c>
      <c r="I113" s="60" t="str">
        <f t="shared" si="9"/>
        <v/>
      </c>
      <c r="J113" s="44" t="str">
        <f t="shared" si="10"/>
        <v/>
      </c>
      <c r="K113" s="61" t="str">
        <f>IF(OR(I113="",I113=$C$3),"",IF(COUNTIF(I$2:I113,I113)=3,ROW(),""))</f>
        <v/>
      </c>
      <c r="L113" s="45">
        <f>IF(B112="","",A113)</f>
        <v>110</v>
      </c>
    </row>
    <row r="114" spans="1:12" x14ac:dyDescent="0.25">
      <c r="A114" s="1">
        <v>111</v>
      </c>
      <c r="B114"/>
      <c r="C114"/>
      <c r="D114" s="1"/>
      <c r="E114" s="45" t="e">
        <f>IF(MATCH(A114,Finish!A:A,0)&gt;0,"Y","")</f>
        <v>#N/A</v>
      </c>
      <c r="F114" s="60" t="str">
        <f t="shared" si="7"/>
        <v/>
      </c>
      <c r="G114" s="44" t="str">
        <f t="shared" si="8"/>
        <v/>
      </c>
      <c r="H114" s="61" t="str">
        <f>IF(OR(F114="",F114=$C$3),"",IF(COUNTIF(F$2:F114,F114)=3,ROW(),""))</f>
        <v/>
      </c>
      <c r="I114" s="60" t="str">
        <f t="shared" si="9"/>
        <v/>
      </c>
      <c r="J114" s="44" t="str">
        <f t="shared" si="10"/>
        <v/>
      </c>
      <c r="K114" s="61" t="str">
        <f>IF(OR(I114="",I114=$C$3),"",IF(COUNTIF(I$2:I114,I114)=3,ROW(),""))</f>
        <v/>
      </c>
      <c r="L114" s="45" t="str">
        <f t="shared" si="11"/>
        <v/>
      </c>
    </row>
    <row r="115" spans="1:12" x14ac:dyDescent="0.25">
      <c r="A115" s="1">
        <v>112</v>
      </c>
      <c r="B115"/>
      <c r="C115"/>
      <c r="D115" s="1"/>
      <c r="E115" s="45" t="e">
        <f>IF(MATCH(A115,Finish!A:A,0)&gt;0,"Y","")</f>
        <v>#N/A</v>
      </c>
      <c r="F115" s="60" t="str">
        <f t="shared" si="7"/>
        <v/>
      </c>
      <c r="G115" s="44" t="str">
        <f t="shared" si="8"/>
        <v/>
      </c>
      <c r="H115" s="61" t="str">
        <f>IF(OR(F115="",F115=$C$3),"",IF(COUNTIF(F$2:F115,F115)=3,ROW(),""))</f>
        <v/>
      </c>
      <c r="I115" s="60" t="str">
        <f t="shared" si="9"/>
        <v/>
      </c>
      <c r="J115" s="44" t="str">
        <f t="shared" si="10"/>
        <v/>
      </c>
      <c r="K115" s="61" t="str">
        <f>IF(OR(I115="",I115=$C$3),"",IF(COUNTIF(I$2:I115,I115)=3,ROW(),""))</f>
        <v/>
      </c>
      <c r="L115" s="45" t="str">
        <f t="shared" si="11"/>
        <v/>
      </c>
    </row>
    <row r="116" spans="1:12" x14ac:dyDescent="0.25">
      <c r="A116" s="1">
        <v>113</v>
      </c>
      <c r="B116"/>
      <c r="C116"/>
      <c r="D116" s="1"/>
      <c r="E116" s="45" t="e">
        <f>IF(MATCH(A116,Finish!A:A,0)&gt;0,"Y","")</f>
        <v>#N/A</v>
      </c>
      <c r="F116" s="60" t="str">
        <f t="shared" si="7"/>
        <v/>
      </c>
      <c r="G116" s="44" t="str">
        <f t="shared" si="8"/>
        <v/>
      </c>
      <c r="H116" s="61" t="str">
        <f>IF(OR(F116="",F116=$C$3),"",IF(COUNTIF(F$2:F116,F116)=3,ROW(),""))</f>
        <v/>
      </c>
      <c r="I116" s="60" t="str">
        <f t="shared" si="9"/>
        <v/>
      </c>
      <c r="J116" s="44" t="str">
        <f t="shared" si="10"/>
        <v/>
      </c>
      <c r="K116" s="61" t="str">
        <f>IF(OR(I116="",I116=$C$3),"",IF(COUNTIF(I$2:I116,I116)=3,ROW(),""))</f>
        <v/>
      </c>
      <c r="L116" s="45" t="str">
        <f t="shared" si="11"/>
        <v/>
      </c>
    </row>
    <row r="117" spans="1:12" x14ac:dyDescent="0.25">
      <c r="A117" s="1">
        <v>114</v>
      </c>
      <c r="B117"/>
      <c r="C117"/>
      <c r="D117" s="1"/>
      <c r="E117" s="45" t="e">
        <f>IF(MATCH(A117,Finish!A:A,0)&gt;0,"Y","")</f>
        <v>#N/A</v>
      </c>
      <c r="F117" s="60" t="str">
        <f t="shared" si="7"/>
        <v/>
      </c>
      <c r="G117" s="44" t="str">
        <f t="shared" si="8"/>
        <v/>
      </c>
      <c r="H117" s="61" t="str">
        <f>IF(OR(F117="",F117=$C$3),"",IF(COUNTIF(F$2:F117,F117)=3,ROW(),""))</f>
        <v/>
      </c>
      <c r="I117" s="60" t="str">
        <f t="shared" si="9"/>
        <v/>
      </c>
      <c r="J117" s="44" t="str">
        <f t="shared" si="10"/>
        <v/>
      </c>
      <c r="K117" s="61" t="str">
        <f>IF(OR(I117="",I117=$C$3),"",IF(COUNTIF(I$2:I117,I117)=3,ROW(),""))</f>
        <v/>
      </c>
      <c r="L117" s="45" t="str">
        <f t="shared" si="11"/>
        <v/>
      </c>
    </row>
    <row r="118" spans="1:12" x14ac:dyDescent="0.25">
      <c r="A118" s="1">
        <v>115</v>
      </c>
      <c r="B118"/>
      <c r="C118"/>
      <c r="D118" s="1"/>
      <c r="E118" s="45" t="e">
        <f>IF(MATCH(A118,Finish!A:A,0)&gt;0,"Y","")</f>
        <v>#N/A</v>
      </c>
      <c r="F118" s="60" t="str">
        <f t="shared" si="7"/>
        <v/>
      </c>
      <c r="G118" s="44" t="str">
        <f t="shared" si="8"/>
        <v/>
      </c>
      <c r="H118" s="61" t="str">
        <f>IF(OR(F118="",F118=$C$3),"",IF(COUNTIF(F$2:F118,F118)=3,ROW(),""))</f>
        <v/>
      </c>
      <c r="I118" s="60" t="str">
        <f t="shared" si="9"/>
        <v/>
      </c>
      <c r="J118" s="44" t="str">
        <f t="shared" si="10"/>
        <v/>
      </c>
      <c r="K118" s="61" t="str">
        <f>IF(OR(I118="",I118=$C$3),"",IF(COUNTIF(I$2:I118,I118)=3,ROW(),""))</f>
        <v/>
      </c>
      <c r="L118" s="45" t="str">
        <f t="shared" si="11"/>
        <v/>
      </c>
    </row>
    <row r="119" spans="1:12" x14ac:dyDescent="0.25">
      <c r="A119" s="1">
        <v>116</v>
      </c>
      <c r="B119"/>
      <c r="C119"/>
      <c r="D119" s="1"/>
      <c r="E119" s="45" t="e">
        <f>IF(MATCH(A119,Finish!A:A,0)&gt;0,"Y","")</f>
        <v>#N/A</v>
      </c>
      <c r="F119" s="60" t="str">
        <f t="shared" si="7"/>
        <v/>
      </c>
      <c r="G119" s="44" t="str">
        <f t="shared" si="8"/>
        <v/>
      </c>
      <c r="H119" s="61" t="str">
        <f>IF(OR(F119="",F119=$C$3),"",IF(COUNTIF(F$2:F119,F119)=3,ROW(),""))</f>
        <v/>
      </c>
      <c r="I119" s="60" t="str">
        <f t="shared" si="9"/>
        <v/>
      </c>
      <c r="J119" s="44" t="str">
        <f t="shared" si="10"/>
        <v/>
      </c>
      <c r="K119" s="61" t="str">
        <f>IF(OR(I119="",I119=$C$3),"",IF(COUNTIF(I$2:I119,I119)=3,ROW(),""))</f>
        <v/>
      </c>
      <c r="L119" s="45" t="str">
        <f t="shared" si="11"/>
        <v/>
      </c>
    </row>
    <row r="120" spans="1:12" x14ac:dyDescent="0.25">
      <c r="A120" s="1">
        <v>117</v>
      </c>
      <c r="B120"/>
      <c r="C120"/>
      <c r="D120" s="1"/>
      <c r="E120" s="45" t="e">
        <f>IF(MATCH(A120,Finish!A:A,0)&gt;0,"Y","")</f>
        <v>#N/A</v>
      </c>
      <c r="F120" s="60" t="str">
        <f t="shared" si="7"/>
        <v/>
      </c>
      <c r="G120" s="44" t="str">
        <f t="shared" si="8"/>
        <v/>
      </c>
      <c r="H120" s="61" t="str">
        <f>IF(OR(F120="",F120=$C$3),"",IF(COUNTIF(F$2:F120,F120)=3,ROW(),""))</f>
        <v/>
      </c>
      <c r="I120" s="60" t="str">
        <f t="shared" si="9"/>
        <v/>
      </c>
      <c r="J120" s="44" t="str">
        <f t="shared" si="10"/>
        <v/>
      </c>
      <c r="K120" s="61" t="str">
        <f>IF(OR(I120="",I120=$C$3),"",IF(COUNTIF(I$2:I120,I120)=3,ROW(),""))</f>
        <v/>
      </c>
      <c r="L120" s="45" t="str">
        <f t="shared" si="11"/>
        <v/>
      </c>
    </row>
    <row r="121" spans="1:12" x14ac:dyDescent="0.25">
      <c r="A121" s="1">
        <v>118</v>
      </c>
      <c r="B121"/>
      <c r="C121"/>
      <c r="D121" s="1"/>
      <c r="E121" s="45" t="e">
        <f>IF(MATCH(A121,Finish!A:A,0)&gt;0,"Y","")</f>
        <v>#N/A</v>
      </c>
      <c r="F121" s="60" t="str">
        <f t="shared" si="7"/>
        <v/>
      </c>
      <c r="G121" s="44" t="str">
        <f t="shared" si="8"/>
        <v/>
      </c>
      <c r="H121" s="61" t="str">
        <f>IF(OR(F121="",F121=$C$3),"",IF(COUNTIF(F$2:F121,F121)=3,ROW(),""))</f>
        <v/>
      </c>
      <c r="I121" s="60" t="str">
        <f t="shared" si="9"/>
        <v/>
      </c>
      <c r="J121" s="44" t="str">
        <f t="shared" si="10"/>
        <v/>
      </c>
      <c r="K121" s="61" t="str">
        <f>IF(OR(I121="",I121=$C$3),"",IF(COUNTIF(I$2:I121,I121)=3,ROW(),""))</f>
        <v/>
      </c>
      <c r="L121" s="45" t="str">
        <f t="shared" si="11"/>
        <v/>
      </c>
    </row>
    <row r="122" spans="1:12" x14ac:dyDescent="0.25">
      <c r="A122" s="1">
        <v>119</v>
      </c>
      <c r="B122"/>
      <c r="C122"/>
      <c r="D122" s="1"/>
      <c r="E122" s="45" t="e">
        <f>IF(MATCH(A122,Finish!A:A,0)&gt;0,"Y","")</f>
        <v>#N/A</v>
      </c>
      <c r="F122" s="60" t="str">
        <f t="shared" si="7"/>
        <v/>
      </c>
      <c r="G122" s="44" t="str">
        <f t="shared" si="8"/>
        <v/>
      </c>
      <c r="H122" s="61" t="str">
        <f>IF(OR(F122="",F122=$C$3),"",IF(COUNTIF(F$2:F122,F122)=3,ROW(),""))</f>
        <v/>
      </c>
      <c r="I122" s="60" t="str">
        <f t="shared" si="9"/>
        <v/>
      </c>
      <c r="J122" s="44" t="str">
        <f t="shared" si="10"/>
        <v/>
      </c>
      <c r="K122" s="61" t="str">
        <f>IF(OR(I122="",I122=$C$3),"",IF(COUNTIF(I$2:I122,I122)=3,ROW(),""))</f>
        <v/>
      </c>
      <c r="L122" s="45" t="str">
        <f t="shared" si="11"/>
        <v/>
      </c>
    </row>
    <row r="123" spans="1:12" x14ac:dyDescent="0.25">
      <c r="A123" s="1">
        <v>120</v>
      </c>
      <c r="B123"/>
      <c r="C123"/>
      <c r="D123" s="1"/>
      <c r="E123" s="45" t="e">
        <f>IF(MATCH(A123,Finish!A:A,0)&gt;0,"Y","")</f>
        <v>#N/A</v>
      </c>
      <c r="F123" s="60" t="str">
        <f t="shared" si="7"/>
        <v/>
      </c>
      <c r="G123" s="44" t="str">
        <f t="shared" si="8"/>
        <v/>
      </c>
      <c r="H123" s="61" t="str">
        <f>IF(OR(F123="",F123=$C$3),"",IF(COUNTIF(F$2:F123,F123)=3,ROW(),""))</f>
        <v/>
      </c>
      <c r="I123" s="60" t="str">
        <f t="shared" si="9"/>
        <v/>
      </c>
      <c r="J123" s="44" t="str">
        <f t="shared" si="10"/>
        <v/>
      </c>
      <c r="K123" s="61" t="str">
        <f>IF(OR(I123="",I123=$C$3),"",IF(COUNTIF(I$2:I123,I123)=3,ROW(),""))</f>
        <v/>
      </c>
      <c r="L123" s="45" t="str">
        <f t="shared" si="11"/>
        <v/>
      </c>
    </row>
    <row r="124" spans="1:12" x14ac:dyDescent="0.25">
      <c r="A124" s="1">
        <v>121</v>
      </c>
      <c r="B124"/>
      <c r="C124"/>
      <c r="D124" s="1"/>
      <c r="E124" s="45" t="e">
        <f>IF(MATCH(A124,Finish!A:A,0)&gt;0,"Y","")</f>
        <v>#N/A</v>
      </c>
      <c r="F124" s="60" t="str">
        <f t="shared" si="7"/>
        <v/>
      </c>
      <c r="G124" s="44" t="str">
        <f t="shared" si="8"/>
        <v/>
      </c>
      <c r="H124" s="61" t="str">
        <f>IF(OR(F124="",F124=$C$3),"",IF(COUNTIF(F$2:F124,F124)=3,ROW(),""))</f>
        <v/>
      </c>
      <c r="I124" s="60" t="str">
        <f t="shared" si="9"/>
        <v/>
      </c>
      <c r="J124" s="44" t="str">
        <f t="shared" si="10"/>
        <v/>
      </c>
      <c r="K124" s="61" t="str">
        <f>IF(OR(I124="",I124=$C$3),"",IF(COUNTIF(I$2:I124,I124)=3,ROW(),""))</f>
        <v/>
      </c>
      <c r="L124" s="45" t="str">
        <f t="shared" si="11"/>
        <v/>
      </c>
    </row>
    <row r="125" spans="1:12" x14ac:dyDescent="0.25">
      <c r="A125" s="1">
        <v>122</v>
      </c>
      <c r="B125"/>
      <c r="C125"/>
      <c r="D125" s="1"/>
      <c r="E125" s="45" t="e">
        <f>IF(MATCH(A125,Finish!A:A,0)&gt;0,"Y","")</f>
        <v>#N/A</v>
      </c>
      <c r="F125" s="60" t="str">
        <f t="shared" si="7"/>
        <v/>
      </c>
      <c r="G125" s="44" t="str">
        <f t="shared" si="8"/>
        <v/>
      </c>
      <c r="H125" s="61" t="str">
        <f>IF(OR(F125="",F125=$C$3),"",IF(COUNTIF(F$2:F125,F125)=3,ROW(),""))</f>
        <v/>
      </c>
      <c r="I125" s="60" t="str">
        <f t="shared" si="9"/>
        <v/>
      </c>
      <c r="J125" s="44" t="str">
        <f t="shared" si="10"/>
        <v/>
      </c>
      <c r="K125" s="61" t="str">
        <f>IF(OR(I125="",I125=$C$3),"",IF(COUNTIF(I$2:I125,I125)=3,ROW(),""))</f>
        <v/>
      </c>
      <c r="L125" s="45" t="str">
        <f t="shared" si="11"/>
        <v/>
      </c>
    </row>
    <row r="126" spans="1:12" x14ac:dyDescent="0.25">
      <c r="A126" s="1">
        <v>123</v>
      </c>
      <c r="B126"/>
      <c r="C126"/>
      <c r="D126" s="1"/>
      <c r="E126" s="45" t="e">
        <f>IF(MATCH(A126,Finish!A:A,0)&gt;0,"Y","")</f>
        <v>#N/A</v>
      </c>
      <c r="F126" s="60" t="str">
        <f t="shared" si="7"/>
        <v/>
      </c>
      <c r="G126" s="44" t="str">
        <f t="shared" si="8"/>
        <v/>
      </c>
      <c r="H126" s="61" t="str">
        <f>IF(OR(F126="",F126=$C$3),"",IF(COUNTIF(F$2:F126,F126)=3,ROW(),""))</f>
        <v/>
      </c>
      <c r="I126" s="60" t="str">
        <f t="shared" si="9"/>
        <v/>
      </c>
      <c r="J126" s="44" t="str">
        <f t="shared" si="10"/>
        <v/>
      </c>
      <c r="K126" s="61" t="str">
        <f>IF(OR(I126="",I126=$C$3),"",IF(COUNTIF(I$2:I126,I126)=3,ROW(),""))</f>
        <v/>
      </c>
      <c r="L126" s="45" t="str">
        <f t="shared" si="11"/>
        <v/>
      </c>
    </row>
    <row r="127" spans="1:12" x14ac:dyDescent="0.25">
      <c r="A127" s="1">
        <v>124</v>
      </c>
      <c r="B127"/>
      <c r="C127"/>
      <c r="D127" s="1"/>
      <c r="E127" s="45" t="e">
        <f>IF(MATCH(A127,Finish!A:A,0)&gt;0,"Y","")</f>
        <v>#N/A</v>
      </c>
      <c r="F127" s="60" t="str">
        <f t="shared" si="7"/>
        <v/>
      </c>
      <c r="G127" s="44" t="str">
        <f t="shared" si="8"/>
        <v/>
      </c>
      <c r="H127" s="61" t="str">
        <f>IF(OR(F127="",F127=$C$3),"",IF(COUNTIF(F$2:F127,F127)=3,ROW(),""))</f>
        <v/>
      </c>
      <c r="I127" s="60" t="str">
        <f t="shared" si="9"/>
        <v/>
      </c>
      <c r="J127" s="44" t="str">
        <f t="shared" si="10"/>
        <v/>
      </c>
      <c r="K127" s="61" t="str">
        <f>IF(OR(I127="",I127=$C$3),"",IF(COUNTIF(I$2:I127,I127)=3,ROW(),""))</f>
        <v/>
      </c>
      <c r="L127" s="45" t="str">
        <f t="shared" si="11"/>
        <v/>
      </c>
    </row>
    <row r="128" spans="1:12" x14ac:dyDescent="0.25">
      <c r="A128" s="1">
        <v>125</v>
      </c>
      <c r="B128"/>
      <c r="C128"/>
      <c r="D128" s="1"/>
      <c r="E128" s="45" t="e">
        <f>IF(MATCH(A128,Finish!A:A,0)&gt;0,"Y","")</f>
        <v>#N/A</v>
      </c>
      <c r="F128" s="60" t="str">
        <f t="shared" si="7"/>
        <v/>
      </c>
      <c r="G128" s="44" t="str">
        <f t="shared" si="8"/>
        <v/>
      </c>
      <c r="H128" s="61" t="str">
        <f>IF(OR(F128="",F128=$C$3),"",IF(COUNTIF(F$2:F128,F128)=3,ROW(),""))</f>
        <v/>
      </c>
      <c r="I128" s="60" t="str">
        <f t="shared" si="9"/>
        <v/>
      </c>
      <c r="J128" s="44" t="str">
        <f t="shared" si="10"/>
        <v/>
      </c>
      <c r="K128" s="61" t="str">
        <f>IF(OR(I128="",I128=$C$3),"",IF(COUNTIF(I$2:I128,I128)=3,ROW(),""))</f>
        <v/>
      </c>
      <c r="L128" s="45" t="str">
        <f t="shared" si="11"/>
        <v/>
      </c>
    </row>
    <row r="129" spans="1:12" x14ac:dyDescent="0.25">
      <c r="A129" s="1">
        <v>126</v>
      </c>
      <c r="B129"/>
      <c r="C129"/>
      <c r="D129" s="1"/>
      <c r="E129" s="45" t="e">
        <f>IF(MATCH(A129,Finish!A:A,0)&gt;0,"Y","")</f>
        <v>#N/A</v>
      </c>
      <c r="F129" s="60" t="str">
        <f t="shared" si="7"/>
        <v/>
      </c>
      <c r="G129" s="44" t="str">
        <f t="shared" si="8"/>
        <v/>
      </c>
      <c r="H129" s="61" t="str">
        <f>IF(OR(F129="",F129=$C$3),"",IF(COUNTIF(F$2:F129,F129)=3,ROW(),""))</f>
        <v/>
      </c>
      <c r="I129" s="60" t="str">
        <f t="shared" si="9"/>
        <v/>
      </c>
      <c r="J129" s="44" t="str">
        <f t="shared" si="10"/>
        <v/>
      </c>
      <c r="K129" s="61" t="str">
        <f>IF(OR(I129="",I129=$C$3),"",IF(COUNTIF(I$2:I129,I129)=3,ROW(),""))</f>
        <v/>
      </c>
      <c r="L129" s="45" t="str">
        <f t="shared" si="11"/>
        <v/>
      </c>
    </row>
    <row r="130" spans="1:12" x14ac:dyDescent="0.25">
      <c r="A130" s="1">
        <v>127</v>
      </c>
      <c r="B130"/>
      <c r="C130"/>
      <c r="D130" s="1"/>
      <c r="E130" s="45" t="e">
        <f>IF(MATCH(A130,Finish!A:A,0)&gt;0,"Y","")</f>
        <v>#N/A</v>
      </c>
      <c r="F130" s="60" t="str">
        <f t="shared" si="7"/>
        <v/>
      </c>
      <c r="G130" s="44" t="str">
        <f t="shared" si="8"/>
        <v/>
      </c>
      <c r="H130" s="61" t="str">
        <f>IF(OR(F130="",F130=$C$3),"",IF(COUNTIF(F$2:F130,F130)=3,ROW(),""))</f>
        <v/>
      </c>
      <c r="I130" s="60" t="str">
        <f t="shared" si="9"/>
        <v/>
      </c>
      <c r="J130" s="44" t="str">
        <f t="shared" si="10"/>
        <v/>
      </c>
      <c r="K130" s="61" t="str">
        <f>IF(OR(I130="",I130=$C$3),"",IF(COUNTIF(I$2:I130,I130)=3,ROW(),""))</f>
        <v/>
      </c>
      <c r="L130" s="45" t="str">
        <f t="shared" si="11"/>
        <v/>
      </c>
    </row>
    <row r="131" spans="1:12" x14ac:dyDescent="0.25">
      <c r="A131" s="1">
        <v>128</v>
      </c>
      <c r="B131"/>
      <c r="C131"/>
      <c r="D131" s="1"/>
      <c r="E131" s="45" t="e">
        <f>IF(MATCH(A131,Finish!A:A,0)&gt;0,"Y","")</f>
        <v>#N/A</v>
      </c>
      <c r="F131" s="60" t="str">
        <f t="shared" si="7"/>
        <v/>
      </c>
      <c r="G131" s="44" t="str">
        <f t="shared" si="8"/>
        <v/>
      </c>
      <c r="H131" s="61" t="str">
        <f>IF(OR(F131="",F131=$C$3),"",IF(COUNTIF(F$2:F131,F131)=3,ROW(),""))</f>
        <v/>
      </c>
      <c r="I131" s="60" t="str">
        <f t="shared" si="9"/>
        <v/>
      </c>
      <c r="J131" s="44" t="str">
        <f t="shared" si="10"/>
        <v/>
      </c>
      <c r="K131" s="61" t="str">
        <f>IF(OR(I131="",I131=$C$3),"",IF(COUNTIF(I$2:I131,I131)=3,ROW(),""))</f>
        <v/>
      </c>
      <c r="L131" s="45" t="str">
        <f t="shared" si="11"/>
        <v/>
      </c>
    </row>
    <row r="132" spans="1:12" x14ac:dyDescent="0.25">
      <c r="A132" s="1">
        <v>129</v>
      </c>
      <c r="B132"/>
      <c r="C132"/>
      <c r="D132" s="1"/>
      <c r="E132" s="45" t="e">
        <f>IF(MATCH(A132,Finish!A:A,0)&gt;0,"Y","")</f>
        <v>#N/A</v>
      </c>
      <c r="F132" s="60" t="str">
        <f t="shared" si="7"/>
        <v/>
      </c>
      <c r="G132" s="44" t="str">
        <f t="shared" si="8"/>
        <v/>
      </c>
      <c r="H132" s="61" t="str">
        <f>IF(OR(F132="",F132=$C$3),"",IF(COUNTIF(F$2:F132,F132)=3,ROW(),""))</f>
        <v/>
      </c>
      <c r="I132" s="60" t="str">
        <f t="shared" si="9"/>
        <v/>
      </c>
      <c r="J132" s="44" t="str">
        <f t="shared" si="10"/>
        <v/>
      </c>
      <c r="K132" s="61" t="str">
        <f>IF(OR(I132="",I132=$C$3),"",IF(COUNTIF(I$2:I132,I132)=3,ROW(),""))</f>
        <v/>
      </c>
      <c r="L132" s="45" t="str">
        <f t="shared" si="11"/>
        <v/>
      </c>
    </row>
    <row r="133" spans="1:12" x14ac:dyDescent="0.25">
      <c r="A133" s="1">
        <v>130</v>
      </c>
      <c r="B133"/>
      <c r="C133"/>
      <c r="D133" s="1"/>
      <c r="E133" s="45" t="e">
        <f>IF(MATCH(A133,Finish!A:A,0)&gt;0,"Y","")</f>
        <v>#N/A</v>
      </c>
      <c r="F133" s="60" t="str">
        <f t="shared" ref="F133:F196" si="12">IF(LEFT(D133,1)="M",C133,"")</f>
        <v/>
      </c>
      <c r="G133" s="44" t="str">
        <f t="shared" ref="G133:G196" si="13">IF(H133="","",RANK(H133,H:H,1))</f>
        <v/>
      </c>
      <c r="H133" s="61" t="str">
        <f>IF(OR(F133="",F133=$C$3),"",IF(COUNTIF(F$2:F133,F133)=3,ROW(),""))</f>
        <v/>
      </c>
      <c r="I133" s="60" t="str">
        <f t="shared" ref="I133:I196" si="14">IF(LEFT(D133,1)="W",C133,"")</f>
        <v/>
      </c>
      <c r="J133" s="44" t="str">
        <f t="shared" ref="J133:J196" si="15">IF(K133="","",RANK(K133,K:K,1))</f>
        <v/>
      </c>
      <c r="K133" s="61" t="str">
        <f>IF(OR(I133="",I133=$C$3),"",IF(COUNTIF(I$2:I133,I133)=3,ROW(),""))</f>
        <v/>
      </c>
      <c r="L133" s="45" t="str">
        <f t="shared" ref="L133:L196" si="16">IF(B133="","",A133)</f>
        <v/>
      </c>
    </row>
    <row r="134" spans="1:12" x14ac:dyDescent="0.25">
      <c r="A134" s="1">
        <v>131</v>
      </c>
      <c r="B134"/>
      <c r="C134"/>
      <c r="D134" s="1"/>
      <c r="E134" s="45" t="e">
        <f>IF(MATCH(A134,Finish!A:A,0)&gt;0,"Y","")</f>
        <v>#N/A</v>
      </c>
      <c r="F134" s="60" t="str">
        <f t="shared" si="12"/>
        <v/>
      </c>
      <c r="G134" s="44" t="str">
        <f t="shared" si="13"/>
        <v/>
      </c>
      <c r="H134" s="61" t="str">
        <f>IF(OR(F134="",F134=$C$3),"",IF(COUNTIF(F$2:F134,F134)=3,ROW(),""))</f>
        <v/>
      </c>
      <c r="I134" s="60" t="str">
        <f t="shared" si="14"/>
        <v/>
      </c>
      <c r="J134" s="44" t="str">
        <f t="shared" si="15"/>
        <v/>
      </c>
      <c r="K134" s="61" t="str">
        <f>IF(OR(I134="",I134=$C$3),"",IF(COUNTIF(I$2:I134,I134)=3,ROW(),""))</f>
        <v/>
      </c>
      <c r="L134" s="45" t="str">
        <f t="shared" si="16"/>
        <v/>
      </c>
    </row>
    <row r="135" spans="1:12" x14ac:dyDescent="0.25">
      <c r="A135" s="1">
        <v>132</v>
      </c>
      <c r="B135"/>
      <c r="C135"/>
      <c r="D135" s="1"/>
      <c r="E135" s="45" t="e">
        <f>IF(MATCH(A135,Finish!A:A,0)&gt;0,"Y","")</f>
        <v>#N/A</v>
      </c>
      <c r="F135" s="60" t="str">
        <f t="shared" si="12"/>
        <v/>
      </c>
      <c r="G135" s="44" t="str">
        <f t="shared" si="13"/>
        <v/>
      </c>
      <c r="H135" s="61" t="str">
        <f>IF(OR(F135="",F135=$C$3),"",IF(COUNTIF(F$2:F135,F135)=3,ROW(),""))</f>
        <v/>
      </c>
      <c r="I135" s="60" t="str">
        <f t="shared" si="14"/>
        <v/>
      </c>
      <c r="J135" s="44" t="str">
        <f t="shared" si="15"/>
        <v/>
      </c>
      <c r="K135" s="61" t="str">
        <f>IF(OR(I135="",I135=$C$3),"",IF(COUNTIF(I$2:I135,I135)=3,ROW(),""))</f>
        <v/>
      </c>
      <c r="L135" s="45" t="str">
        <f t="shared" si="16"/>
        <v/>
      </c>
    </row>
    <row r="136" spans="1:12" x14ac:dyDescent="0.25">
      <c r="A136" s="1">
        <v>133</v>
      </c>
      <c r="B136"/>
      <c r="C136"/>
      <c r="D136" s="1"/>
      <c r="E136" s="45" t="e">
        <f>IF(MATCH(A136,Finish!A:A,0)&gt;0,"Y","")</f>
        <v>#N/A</v>
      </c>
      <c r="F136" s="60" t="str">
        <f t="shared" si="12"/>
        <v/>
      </c>
      <c r="G136" s="44" t="str">
        <f t="shared" si="13"/>
        <v/>
      </c>
      <c r="H136" s="61" t="str">
        <f>IF(OR(F136="",F136=$C$3),"",IF(COUNTIF(F$2:F136,F136)=3,ROW(),""))</f>
        <v/>
      </c>
      <c r="I136" s="60" t="str">
        <f t="shared" si="14"/>
        <v/>
      </c>
      <c r="J136" s="44" t="str">
        <f t="shared" si="15"/>
        <v/>
      </c>
      <c r="K136" s="61" t="str">
        <f>IF(OR(I136="",I136=$C$3),"",IF(COUNTIF(I$2:I136,I136)=3,ROW(),""))</f>
        <v/>
      </c>
      <c r="L136" s="45" t="str">
        <f t="shared" si="16"/>
        <v/>
      </c>
    </row>
    <row r="137" spans="1:12" x14ac:dyDescent="0.25">
      <c r="A137" s="1">
        <v>134</v>
      </c>
      <c r="B137"/>
      <c r="C137"/>
      <c r="D137" s="1"/>
      <c r="E137" s="45" t="e">
        <f>IF(MATCH(A137,Finish!A:A,0)&gt;0,"Y","")</f>
        <v>#N/A</v>
      </c>
      <c r="F137" s="60" t="str">
        <f t="shared" si="12"/>
        <v/>
      </c>
      <c r="G137" s="44" t="str">
        <f t="shared" si="13"/>
        <v/>
      </c>
      <c r="H137" s="61" t="str">
        <f>IF(OR(F137="",F137=$C$3),"",IF(COUNTIF(F$2:F137,F137)=3,ROW(),""))</f>
        <v/>
      </c>
      <c r="I137" s="60" t="str">
        <f t="shared" si="14"/>
        <v/>
      </c>
      <c r="J137" s="44" t="str">
        <f t="shared" si="15"/>
        <v/>
      </c>
      <c r="K137" s="61" t="str">
        <f>IF(OR(I137="",I137=$C$3),"",IF(COUNTIF(I$2:I137,I137)=3,ROW(),""))</f>
        <v/>
      </c>
      <c r="L137" s="45" t="str">
        <f t="shared" si="16"/>
        <v/>
      </c>
    </row>
    <row r="138" spans="1:12" x14ac:dyDescent="0.25">
      <c r="A138" s="1">
        <v>135</v>
      </c>
      <c r="B138"/>
      <c r="C138"/>
      <c r="D138" s="1"/>
      <c r="E138" s="45" t="e">
        <f>IF(MATCH(A138,Finish!A:A,0)&gt;0,"Y","")</f>
        <v>#N/A</v>
      </c>
      <c r="F138" s="60" t="str">
        <f t="shared" si="12"/>
        <v/>
      </c>
      <c r="G138" s="44" t="str">
        <f t="shared" si="13"/>
        <v/>
      </c>
      <c r="H138" s="61" t="str">
        <f>IF(OR(F138="",F138=$C$3),"",IF(COUNTIF(F$2:F138,F138)=3,ROW(),""))</f>
        <v/>
      </c>
      <c r="I138" s="60" t="str">
        <f t="shared" si="14"/>
        <v/>
      </c>
      <c r="J138" s="44" t="str">
        <f t="shared" si="15"/>
        <v/>
      </c>
      <c r="K138" s="61" t="str">
        <f>IF(OR(I138="",I138=$C$3),"",IF(COUNTIF(I$2:I138,I138)=3,ROW(),""))</f>
        <v/>
      </c>
      <c r="L138" s="45" t="str">
        <f t="shared" si="16"/>
        <v/>
      </c>
    </row>
    <row r="139" spans="1:12" x14ac:dyDescent="0.25">
      <c r="A139" s="1">
        <v>136</v>
      </c>
      <c r="B139"/>
      <c r="C139"/>
      <c r="D139" s="1"/>
      <c r="E139" s="45" t="e">
        <f>IF(MATCH(A139,Finish!A:A,0)&gt;0,"Y","")</f>
        <v>#N/A</v>
      </c>
      <c r="F139" s="60" t="str">
        <f t="shared" si="12"/>
        <v/>
      </c>
      <c r="G139" s="44" t="str">
        <f t="shared" si="13"/>
        <v/>
      </c>
      <c r="H139" s="61" t="str">
        <f>IF(OR(F139="",F139=$C$3),"",IF(COUNTIF(F$2:F139,F139)=3,ROW(),""))</f>
        <v/>
      </c>
      <c r="I139" s="60" t="str">
        <f t="shared" si="14"/>
        <v/>
      </c>
      <c r="J139" s="44" t="str">
        <f t="shared" si="15"/>
        <v/>
      </c>
      <c r="K139" s="61" t="str">
        <f>IF(OR(I139="",I139=$C$3),"",IF(COUNTIF(I$2:I139,I139)=3,ROW(),""))</f>
        <v/>
      </c>
      <c r="L139" s="45" t="str">
        <f t="shared" si="16"/>
        <v/>
      </c>
    </row>
    <row r="140" spans="1:12" x14ac:dyDescent="0.25">
      <c r="A140" s="1">
        <v>137</v>
      </c>
      <c r="B140"/>
      <c r="C140"/>
      <c r="D140" s="1"/>
      <c r="E140" s="45" t="e">
        <f>IF(MATCH(A140,Finish!A:A,0)&gt;0,"Y","")</f>
        <v>#N/A</v>
      </c>
      <c r="F140" s="60" t="str">
        <f t="shared" si="12"/>
        <v/>
      </c>
      <c r="G140" s="44" t="str">
        <f t="shared" si="13"/>
        <v/>
      </c>
      <c r="H140" s="61" t="str">
        <f>IF(OR(F140="",F140=$C$3),"",IF(COUNTIF(F$2:F140,F140)=3,ROW(),""))</f>
        <v/>
      </c>
      <c r="I140" s="60" t="str">
        <f t="shared" si="14"/>
        <v/>
      </c>
      <c r="J140" s="44" t="str">
        <f t="shared" si="15"/>
        <v/>
      </c>
      <c r="K140" s="61" t="str">
        <f>IF(OR(I140="",I140=$C$3),"",IF(COUNTIF(I$2:I140,I140)=3,ROW(),""))</f>
        <v/>
      </c>
      <c r="L140" s="45" t="str">
        <f t="shared" si="16"/>
        <v/>
      </c>
    </row>
    <row r="141" spans="1:12" x14ac:dyDescent="0.25">
      <c r="A141" s="1">
        <v>138</v>
      </c>
      <c r="B141"/>
      <c r="C141"/>
      <c r="D141" s="1"/>
      <c r="E141" s="45" t="e">
        <f>IF(MATCH(A141,Finish!A:A,0)&gt;0,"Y","")</f>
        <v>#N/A</v>
      </c>
      <c r="F141" s="60" t="str">
        <f t="shared" si="12"/>
        <v/>
      </c>
      <c r="G141" s="44" t="str">
        <f t="shared" si="13"/>
        <v/>
      </c>
      <c r="H141" s="61" t="str">
        <f>IF(OR(F141="",F141=$C$3),"",IF(COUNTIF(F$2:F141,F141)=3,ROW(),""))</f>
        <v/>
      </c>
      <c r="I141" s="60" t="str">
        <f t="shared" si="14"/>
        <v/>
      </c>
      <c r="J141" s="44" t="str">
        <f t="shared" si="15"/>
        <v/>
      </c>
      <c r="K141" s="61" t="str">
        <f>IF(OR(I141="",I141=$C$3),"",IF(COUNTIF(I$2:I141,I141)=3,ROW(),""))</f>
        <v/>
      </c>
      <c r="L141" s="45" t="str">
        <f t="shared" si="16"/>
        <v/>
      </c>
    </row>
    <row r="142" spans="1:12" x14ac:dyDescent="0.25">
      <c r="A142" s="1">
        <v>139</v>
      </c>
      <c r="B142"/>
      <c r="C142"/>
      <c r="D142" s="1"/>
      <c r="E142" s="45" t="e">
        <f>IF(MATCH(A142,Finish!A:A,0)&gt;0,"Y","")</f>
        <v>#N/A</v>
      </c>
      <c r="F142" s="60" t="str">
        <f t="shared" si="12"/>
        <v/>
      </c>
      <c r="G142" s="44" t="str">
        <f t="shared" si="13"/>
        <v/>
      </c>
      <c r="H142" s="61" t="str">
        <f>IF(OR(F142="",F142=$C$3),"",IF(COUNTIF(F$2:F142,F142)=3,ROW(),""))</f>
        <v/>
      </c>
      <c r="I142" s="60" t="str">
        <f t="shared" si="14"/>
        <v/>
      </c>
      <c r="J142" s="44" t="str">
        <f t="shared" si="15"/>
        <v/>
      </c>
      <c r="K142" s="61" t="str">
        <f>IF(OR(I142="",I142=$C$3),"",IF(COUNTIF(I$2:I142,I142)=3,ROW(),""))</f>
        <v/>
      </c>
      <c r="L142" s="45" t="str">
        <f t="shared" si="16"/>
        <v/>
      </c>
    </row>
    <row r="143" spans="1:12" x14ac:dyDescent="0.25">
      <c r="A143" s="1">
        <v>140</v>
      </c>
      <c r="B143"/>
      <c r="C143"/>
      <c r="D143" s="1"/>
      <c r="E143" s="45" t="e">
        <f>IF(MATCH(A143,Finish!A:A,0)&gt;0,"Y","")</f>
        <v>#N/A</v>
      </c>
      <c r="F143" s="60" t="str">
        <f t="shared" si="12"/>
        <v/>
      </c>
      <c r="G143" s="44" t="str">
        <f t="shared" si="13"/>
        <v/>
      </c>
      <c r="H143" s="61" t="str">
        <f>IF(OR(F143="",F143=$C$3),"",IF(COUNTIF(F$2:F143,F143)=3,ROW(),""))</f>
        <v/>
      </c>
      <c r="I143" s="60" t="str">
        <f t="shared" si="14"/>
        <v/>
      </c>
      <c r="J143" s="44" t="str">
        <f t="shared" si="15"/>
        <v/>
      </c>
      <c r="K143" s="61" t="str">
        <f>IF(OR(I143="",I143=$C$3),"",IF(COUNTIF(I$2:I143,I143)=3,ROW(),""))</f>
        <v/>
      </c>
      <c r="L143" s="45" t="str">
        <f t="shared" si="16"/>
        <v/>
      </c>
    </row>
    <row r="144" spans="1:12" x14ac:dyDescent="0.25">
      <c r="A144" s="1">
        <v>141</v>
      </c>
      <c r="B144"/>
      <c r="C144"/>
      <c r="D144" s="1"/>
      <c r="E144" s="45" t="e">
        <f>IF(MATCH(A144,Finish!A:A,0)&gt;0,"Y","")</f>
        <v>#N/A</v>
      </c>
      <c r="F144" s="60" t="str">
        <f t="shared" si="12"/>
        <v/>
      </c>
      <c r="G144" s="44" t="str">
        <f t="shared" si="13"/>
        <v/>
      </c>
      <c r="H144" s="61" t="str">
        <f>IF(OR(F144="",F144=$C$3),"",IF(COUNTIF(F$2:F144,F144)=3,ROW(),""))</f>
        <v/>
      </c>
      <c r="I144" s="60" t="str">
        <f t="shared" si="14"/>
        <v/>
      </c>
      <c r="J144" s="44" t="str">
        <f t="shared" si="15"/>
        <v/>
      </c>
      <c r="K144" s="61" t="str">
        <f>IF(OR(I144="",I144=$C$3),"",IF(COUNTIF(I$2:I144,I144)=3,ROW(),""))</f>
        <v/>
      </c>
      <c r="L144" s="45" t="str">
        <f t="shared" si="16"/>
        <v/>
      </c>
    </row>
    <row r="145" spans="1:12" x14ac:dyDescent="0.25">
      <c r="A145" s="1">
        <v>142</v>
      </c>
      <c r="B145"/>
      <c r="C145"/>
      <c r="D145" s="1"/>
      <c r="E145" s="45" t="e">
        <f>IF(MATCH(A145,Finish!A:A,0)&gt;0,"Y","")</f>
        <v>#N/A</v>
      </c>
      <c r="F145" s="60" t="str">
        <f t="shared" si="12"/>
        <v/>
      </c>
      <c r="G145" s="44" t="str">
        <f t="shared" si="13"/>
        <v/>
      </c>
      <c r="H145" s="61" t="str">
        <f>IF(OR(F145="",F145=$C$3),"",IF(COUNTIF(F$2:F145,F145)=3,ROW(),""))</f>
        <v/>
      </c>
      <c r="I145" s="60" t="str">
        <f t="shared" si="14"/>
        <v/>
      </c>
      <c r="J145" s="44" t="str">
        <f t="shared" si="15"/>
        <v/>
      </c>
      <c r="K145" s="61" t="str">
        <f>IF(OR(I145="",I145=$C$3),"",IF(COUNTIF(I$2:I145,I145)=3,ROW(),""))</f>
        <v/>
      </c>
      <c r="L145" s="45" t="str">
        <f t="shared" si="16"/>
        <v/>
      </c>
    </row>
    <row r="146" spans="1:12" x14ac:dyDescent="0.25">
      <c r="A146" s="1">
        <v>143</v>
      </c>
      <c r="B146"/>
      <c r="C146"/>
      <c r="D146" s="1"/>
      <c r="E146" s="45" t="e">
        <f>IF(MATCH(A146,Finish!A:A,0)&gt;0,"Y","")</f>
        <v>#N/A</v>
      </c>
      <c r="F146" s="60" t="str">
        <f t="shared" si="12"/>
        <v/>
      </c>
      <c r="G146" s="44" t="str">
        <f t="shared" si="13"/>
        <v/>
      </c>
      <c r="H146" s="61" t="str">
        <f>IF(OR(F146="",F146=$C$3),"",IF(COUNTIF(F$2:F146,F146)=3,ROW(),""))</f>
        <v/>
      </c>
      <c r="I146" s="60" t="str">
        <f t="shared" si="14"/>
        <v/>
      </c>
      <c r="J146" s="44" t="str">
        <f t="shared" si="15"/>
        <v/>
      </c>
      <c r="K146" s="61" t="str">
        <f>IF(OR(I146="",I146=$C$3),"",IF(COUNTIF(I$2:I146,I146)=3,ROW(),""))</f>
        <v/>
      </c>
      <c r="L146" s="45" t="str">
        <f t="shared" si="16"/>
        <v/>
      </c>
    </row>
    <row r="147" spans="1:12" x14ac:dyDescent="0.25">
      <c r="A147" s="1">
        <v>144</v>
      </c>
      <c r="B147"/>
      <c r="C147"/>
      <c r="D147" s="1"/>
      <c r="E147" s="45" t="e">
        <f>IF(MATCH(A147,Finish!A:A,0)&gt;0,"Y","")</f>
        <v>#N/A</v>
      </c>
      <c r="F147" s="60" t="str">
        <f t="shared" si="12"/>
        <v/>
      </c>
      <c r="G147" s="44" t="str">
        <f t="shared" si="13"/>
        <v/>
      </c>
      <c r="H147" s="61" t="str">
        <f>IF(OR(F147="",F147=$C$3),"",IF(COUNTIF(F$2:F147,F147)=3,ROW(),""))</f>
        <v/>
      </c>
      <c r="I147" s="60" t="str">
        <f t="shared" si="14"/>
        <v/>
      </c>
      <c r="J147" s="44" t="str">
        <f t="shared" si="15"/>
        <v/>
      </c>
      <c r="K147" s="61" t="str">
        <f>IF(OR(I147="",I147=$C$3),"",IF(COUNTIF(I$2:I147,I147)=3,ROW(),""))</f>
        <v/>
      </c>
      <c r="L147" s="45" t="str">
        <f t="shared" si="16"/>
        <v/>
      </c>
    </row>
    <row r="148" spans="1:12" x14ac:dyDescent="0.25">
      <c r="A148" s="1">
        <v>145</v>
      </c>
      <c r="B148"/>
      <c r="C148"/>
      <c r="D148" s="1"/>
      <c r="E148" s="45" t="e">
        <f>IF(MATCH(A148,Finish!A:A,0)&gt;0,"Y","")</f>
        <v>#N/A</v>
      </c>
      <c r="F148" s="60" t="str">
        <f t="shared" si="12"/>
        <v/>
      </c>
      <c r="G148" s="44" t="str">
        <f t="shared" si="13"/>
        <v/>
      </c>
      <c r="H148" s="61" t="str">
        <f>IF(OR(F148="",F148=$C$3),"",IF(COUNTIF(F$2:F148,F148)=3,ROW(),""))</f>
        <v/>
      </c>
      <c r="I148" s="60" t="str">
        <f t="shared" si="14"/>
        <v/>
      </c>
      <c r="J148" s="44" t="str">
        <f t="shared" si="15"/>
        <v/>
      </c>
      <c r="K148" s="61" t="str">
        <f>IF(OR(I148="",I148=$C$3),"",IF(COUNTIF(I$2:I148,I148)=3,ROW(),""))</f>
        <v/>
      </c>
      <c r="L148" s="45" t="str">
        <f t="shared" si="16"/>
        <v/>
      </c>
    </row>
    <row r="149" spans="1:12" x14ac:dyDescent="0.25">
      <c r="A149" s="1">
        <v>146</v>
      </c>
      <c r="B149"/>
      <c r="C149"/>
      <c r="D149" s="1"/>
      <c r="E149" s="45" t="e">
        <f>IF(MATCH(A149,Finish!A:A,0)&gt;0,"Y","")</f>
        <v>#N/A</v>
      </c>
      <c r="F149" s="60" t="str">
        <f t="shared" si="12"/>
        <v/>
      </c>
      <c r="G149" s="44" t="str">
        <f t="shared" si="13"/>
        <v/>
      </c>
      <c r="H149" s="61" t="str">
        <f>IF(OR(F149="",F149=$C$3),"",IF(COUNTIF(F$2:F149,F149)=3,ROW(),""))</f>
        <v/>
      </c>
      <c r="I149" s="60" t="str">
        <f t="shared" si="14"/>
        <v/>
      </c>
      <c r="J149" s="44" t="str">
        <f t="shared" si="15"/>
        <v/>
      </c>
      <c r="K149" s="61" t="str">
        <f>IF(OR(I149="",I149=$C$3),"",IF(COUNTIF(I$2:I149,I149)=3,ROW(),""))</f>
        <v/>
      </c>
      <c r="L149" s="45" t="str">
        <f t="shared" si="16"/>
        <v/>
      </c>
    </row>
    <row r="150" spans="1:12" x14ac:dyDescent="0.25">
      <c r="A150" s="1">
        <v>147</v>
      </c>
      <c r="B150"/>
      <c r="C150"/>
      <c r="D150" s="1"/>
      <c r="E150" s="45" t="e">
        <f>IF(MATCH(A150,Finish!A:A,0)&gt;0,"Y","")</f>
        <v>#N/A</v>
      </c>
      <c r="F150" s="60" t="str">
        <f t="shared" si="12"/>
        <v/>
      </c>
      <c r="G150" s="44" t="str">
        <f t="shared" si="13"/>
        <v/>
      </c>
      <c r="H150" s="61" t="str">
        <f>IF(OR(F150="",F150=$C$3),"",IF(COUNTIF(F$2:F150,F150)=3,ROW(),""))</f>
        <v/>
      </c>
      <c r="I150" s="60" t="str">
        <f t="shared" si="14"/>
        <v/>
      </c>
      <c r="J150" s="44" t="str">
        <f t="shared" si="15"/>
        <v/>
      </c>
      <c r="K150" s="61" t="str">
        <f>IF(OR(I150="",I150=$C$3),"",IF(COUNTIF(I$2:I150,I150)=3,ROW(),""))</f>
        <v/>
      </c>
      <c r="L150" s="45" t="str">
        <f t="shared" si="16"/>
        <v/>
      </c>
    </row>
    <row r="151" spans="1:12" x14ac:dyDescent="0.25">
      <c r="A151" s="1">
        <v>148</v>
      </c>
      <c r="B151"/>
      <c r="C151"/>
      <c r="D151" s="1"/>
      <c r="E151" s="45" t="e">
        <f>IF(MATCH(A151,Finish!A:A,0)&gt;0,"Y","")</f>
        <v>#N/A</v>
      </c>
      <c r="F151" s="60" t="str">
        <f t="shared" si="12"/>
        <v/>
      </c>
      <c r="G151" s="44" t="str">
        <f t="shared" si="13"/>
        <v/>
      </c>
      <c r="H151" s="61" t="str">
        <f>IF(OR(F151="",F151=$C$3),"",IF(COUNTIF(F$2:F151,F151)=3,ROW(),""))</f>
        <v/>
      </c>
      <c r="I151" s="60" t="str">
        <f t="shared" si="14"/>
        <v/>
      </c>
      <c r="J151" s="44" t="str">
        <f t="shared" si="15"/>
        <v/>
      </c>
      <c r="K151" s="61" t="str">
        <f>IF(OR(I151="",I151=$C$3),"",IF(COUNTIF(I$2:I151,I151)=3,ROW(),""))</f>
        <v/>
      </c>
      <c r="L151" s="45" t="str">
        <f t="shared" si="16"/>
        <v/>
      </c>
    </row>
    <row r="152" spans="1:12" x14ac:dyDescent="0.25">
      <c r="A152" s="1">
        <v>149</v>
      </c>
      <c r="B152"/>
      <c r="C152"/>
      <c r="D152" s="1"/>
      <c r="E152" s="45" t="e">
        <f>IF(MATCH(A152,Finish!A:A,0)&gt;0,"Y","")</f>
        <v>#N/A</v>
      </c>
      <c r="F152" s="60" t="str">
        <f t="shared" si="12"/>
        <v/>
      </c>
      <c r="G152" s="44" t="str">
        <f t="shared" si="13"/>
        <v/>
      </c>
      <c r="H152" s="61" t="str">
        <f>IF(OR(F152="",F152=$C$3),"",IF(COUNTIF(F$2:F152,F152)=3,ROW(),""))</f>
        <v/>
      </c>
      <c r="I152" s="60" t="str">
        <f t="shared" si="14"/>
        <v/>
      </c>
      <c r="J152" s="44" t="str">
        <f t="shared" si="15"/>
        <v/>
      </c>
      <c r="K152" s="61" t="str">
        <f>IF(OR(I152="",I152=$C$3),"",IF(COUNTIF(I$2:I152,I152)=3,ROW(),""))</f>
        <v/>
      </c>
      <c r="L152" s="45" t="str">
        <f t="shared" si="16"/>
        <v/>
      </c>
    </row>
    <row r="153" spans="1:12" x14ac:dyDescent="0.25">
      <c r="A153" s="1">
        <v>150</v>
      </c>
      <c r="B153"/>
      <c r="C153"/>
      <c r="D153" s="1"/>
      <c r="E153" s="45" t="e">
        <f>IF(MATCH(A153,Finish!A:A,0)&gt;0,"Y","")</f>
        <v>#N/A</v>
      </c>
      <c r="F153" s="60" t="str">
        <f t="shared" si="12"/>
        <v/>
      </c>
      <c r="G153" s="44" t="str">
        <f t="shared" si="13"/>
        <v/>
      </c>
      <c r="H153" s="61" t="str">
        <f>IF(OR(F153="",F153=$C$3),"",IF(COUNTIF(F$2:F153,F153)=3,ROW(),""))</f>
        <v/>
      </c>
      <c r="I153" s="60" t="str">
        <f t="shared" si="14"/>
        <v/>
      </c>
      <c r="J153" s="44" t="str">
        <f t="shared" si="15"/>
        <v/>
      </c>
      <c r="K153" s="61" t="str">
        <f>IF(OR(I153="",I153=$C$3),"",IF(COUNTIF(I$2:I153,I153)=3,ROW(),""))</f>
        <v/>
      </c>
      <c r="L153" s="45" t="str">
        <f t="shared" si="16"/>
        <v/>
      </c>
    </row>
    <row r="154" spans="1:12" x14ac:dyDescent="0.25">
      <c r="A154" s="1">
        <v>151</v>
      </c>
      <c r="B154"/>
      <c r="C154"/>
      <c r="D154" s="1"/>
      <c r="E154" s="45" t="e">
        <f>IF(MATCH(A154,Finish!A:A,0)&gt;0,"Y","")</f>
        <v>#N/A</v>
      </c>
      <c r="F154" s="60" t="str">
        <f t="shared" si="12"/>
        <v/>
      </c>
      <c r="G154" s="44" t="str">
        <f t="shared" si="13"/>
        <v/>
      </c>
      <c r="H154" s="61" t="str">
        <f>IF(OR(F154="",F154=$C$3),"",IF(COUNTIF(F$2:F154,F154)=3,ROW(),""))</f>
        <v/>
      </c>
      <c r="I154" s="60" t="str">
        <f t="shared" si="14"/>
        <v/>
      </c>
      <c r="J154" s="44" t="str">
        <f t="shared" si="15"/>
        <v/>
      </c>
      <c r="K154" s="61" t="str">
        <f>IF(OR(I154="",I154=$C$3),"",IF(COUNTIF(I$2:I154,I154)=3,ROW(),""))</f>
        <v/>
      </c>
      <c r="L154" s="45" t="str">
        <f t="shared" si="16"/>
        <v/>
      </c>
    </row>
    <row r="155" spans="1:12" x14ac:dyDescent="0.25">
      <c r="A155" s="1">
        <v>152</v>
      </c>
      <c r="B155"/>
      <c r="C155"/>
      <c r="D155" s="1"/>
      <c r="E155" s="45" t="e">
        <f>IF(MATCH(A155,Finish!A:A,0)&gt;0,"Y","")</f>
        <v>#N/A</v>
      </c>
      <c r="F155" s="60" t="str">
        <f t="shared" si="12"/>
        <v/>
      </c>
      <c r="G155" s="44" t="str">
        <f t="shared" si="13"/>
        <v/>
      </c>
      <c r="H155" s="61" t="str">
        <f>IF(OR(F155="",F155=$C$3),"",IF(COUNTIF(F$2:F155,F155)=3,ROW(),""))</f>
        <v/>
      </c>
      <c r="I155" s="60" t="str">
        <f t="shared" si="14"/>
        <v/>
      </c>
      <c r="J155" s="44" t="str">
        <f t="shared" si="15"/>
        <v/>
      </c>
      <c r="K155" s="61" t="str">
        <f>IF(OR(I155="",I155=$C$3),"",IF(COUNTIF(I$2:I155,I155)=3,ROW(),""))</f>
        <v/>
      </c>
      <c r="L155" s="45" t="str">
        <f t="shared" si="16"/>
        <v/>
      </c>
    </row>
    <row r="156" spans="1:12" x14ac:dyDescent="0.25">
      <c r="A156" s="1">
        <v>153</v>
      </c>
      <c r="B156"/>
      <c r="C156"/>
      <c r="D156" s="1"/>
      <c r="E156" s="45" t="e">
        <f>IF(MATCH(A156,Finish!A:A,0)&gt;0,"Y","")</f>
        <v>#N/A</v>
      </c>
      <c r="F156" s="60" t="str">
        <f t="shared" si="12"/>
        <v/>
      </c>
      <c r="G156" s="44" t="str">
        <f t="shared" si="13"/>
        <v/>
      </c>
      <c r="H156" s="61" t="str">
        <f>IF(OR(F156="",F156=$C$3),"",IF(COUNTIF(F$2:F156,F156)=3,ROW(),""))</f>
        <v/>
      </c>
      <c r="I156" s="60" t="str">
        <f t="shared" si="14"/>
        <v/>
      </c>
      <c r="J156" s="44" t="str">
        <f t="shared" si="15"/>
        <v/>
      </c>
      <c r="K156" s="61" t="str">
        <f>IF(OR(I156="",I156=$C$3),"",IF(COUNTIF(I$2:I156,I156)=3,ROW(),""))</f>
        <v/>
      </c>
      <c r="L156" s="45" t="str">
        <f t="shared" si="16"/>
        <v/>
      </c>
    </row>
    <row r="157" spans="1:12" x14ac:dyDescent="0.25">
      <c r="A157" s="1">
        <v>154</v>
      </c>
      <c r="B157"/>
      <c r="C157"/>
      <c r="D157" s="1"/>
      <c r="E157" s="45" t="e">
        <f>IF(MATCH(A157,Finish!A:A,0)&gt;0,"Y","")</f>
        <v>#N/A</v>
      </c>
      <c r="F157" s="60" t="str">
        <f t="shared" si="12"/>
        <v/>
      </c>
      <c r="G157" s="44" t="str">
        <f t="shared" si="13"/>
        <v/>
      </c>
      <c r="H157" s="61" t="str">
        <f>IF(OR(F157="",F157=$C$3),"",IF(COUNTIF(F$2:F157,F157)=3,ROW(),""))</f>
        <v/>
      </c>
      <c r="I157" s="60" t="str">
        <f t="shared" si="14"/>
        <v/>
      </c>
      <c r="J157" s="44" t="str">
        <f t="shared" si="15"/>
        <v/>
      </c>
      <c r="K157" s="61" t="str">
        <f>IF(OR(I157="",I157=$C$3),"",IF(COUNTIF(I$2:I157,I157)=3,ROW(),""))</f>
        <v/>
      </c>
      <c r="L157" s="45" t="str">
        <f t="shared" si="16"/>
        <v/>
      </c>
    </row>
    <row r="158" spans="1:12" x14ac:dyDescent="0.25">
      <c r="A158" s="1">
        <v>155</v>
      </c>
      <c r="B158"/>
      <c r="C158"/>
      <c r="D158" s="1"/>
      <c r="E158" s="45" t="e">
        <f>IF(MATCH(A158,Finish!A:A,0)&gt;0,"Y","")</f>
        <v>#N/A</v>
      </c>
      <c r="F158" s="60" t="str">
        <f t="shared" si="12"/>
        <v/>
      </c>
      <c r="G158" s="44" t="str">
        <f t="shared" si="13"/>
        <v/>
      </c>
      <c r="H158" s="61" t="str">
        <f>IF(OR(F158="",F158=$C$3),"",IF(COUNTIF(F$2:F158,F158)=3,ROW(),""))</f>
        <v/>
      </c>
      <c r="I158" s="60" t="str">
        <f t="shared" si="14"/>
        <v/>
      </c>
      <c r="J158" s="44" t="str">
        <f t="shared" si="15"/>
        <v/>
      </c>
      <c r="K158" s="61" t="str">
        <f>IF(OR(I158="",I158=$C$3),"",IF(COUNTIF(I$2:I158,I158)=3,ROW(),""))</f>
        <v/>
      </c>
      <c r="L158" s="45" t="str">
        <f t="shared" si="16"/>
        <v/>
      </c>
    </row>
    <row r="159" spans="1:12" x14ac:dyDescent="0.25">
      <c r="A159" s="1">
        <v>156</v>
      </c>
      <c r="B159"/>
      <c r="C159"/>
      <c r="D159" s="1"/>
      <c r="E159" s="45" t="e">
        <f>IF(MATCH(A159,Finish!A:A,0)&gt;0,"Y","")</f>
        <v>#N/A</v>
      </c>
      <c r="F159" s="60" t="str">
        <f t="shared" si="12"/>
        <v/>
      </c>
      <c r="G159" s="44" t="str">
        <f t="shared" si="13"/>
        <v/>
      </c>
      <c r="H159" s="61" t="str">
        <f>IF(OR(F159="",F159=$C$3),"",IF(COUNTIF(F$2:F159,F159)=3,ROW(),""))</f>
        <v/>
      </c>
      <c r="I159" s="60" t="str">
        <f t="shared" si="14"/>
        <v/>
      </c>
      <c r="J159" s="44" t="str">
        <f t="shared" si="15"/>
        <v/>
      </c>
      <c r="K159" s="61" t="str">
        <f>IF(OR(I159="",I159=$C$3),"",IF(COUNTIF(I$2:I159,I159)=3,ROW(),""))</f>
        <v/>
      </c>
      <c r="L159" s="45" t="str">
        <f t="shared" si="16"/>
        <v/>
      </c>
    </row>
    <row r="160" spans="1:12" x14ac:dyDescent="0.25">
      <c r="A160" s="1">
        <v>157</v>
      </c>
      <c r="B160"/>
      <c r="C160"/>
      <c r="D160" s="1"/>
      <c r="E160" s="45" t="e">
        <f>IF(MATCH(A160,Finish!A:A,0)&gt;0,"Y","")</f>
        <v>#N/A</v>
      </c>
      <c r="F160" s="60" t="str">
        <f t="shared" si="12"/>
        <v/>
      </c>
      <c r="G160" s="44" t="str">
        <f t="shared" si="13"/>
        <v/>
      </c>
      <c r="H160" s="61" t="str">
        <f>IF(OR(F160="",F160=$C$3),"",IF(COUNTIF(F$2:F160,F160)=3,ROW(),""))</f>
        <v/>
      </c>
      <c r="I160" s="60" t="str">
        <f t="shared" si="14"/>
        <v/>
      </c>
      <c r="J160" s="44" t="str">
        <f t="shared" si="15"/>
        <v/>
      </c>
      <c r="K160" s="61" t="str">
        <f>IF(OR(I160="",I160=$C$3),"",IF(COUNTIF(I$2:I160,I160)=3,ROW(),""))</f>
        <v/>
      </c>
      <c r="L160" s="45" t="str">
        <f t="shared" si="16"/>
        <v/>
      </c>
    </row>
    <row r="161" spans="1:12" x14ac:dyDescent="0.25">
      <c r="A161" s="1">
        <v>158</v>
      </c>
      <c r="B161"/>
      <c r="C161"/>
      <c r="D161" s="1"/>
      <c r="E161" s="45" t="e">
        <f>IF(MATCH(A161,Finish!A:A,0)&gt;0,"Y","")</f>
        <v>#N/A</v>
      </c>
      <c r="F161" s="60" t="str">
        <f t="shared" si="12"/>
        <v/>
      </c>
      <c r="G161" s="44" t="str">
        <f t="shared" si="13"/>
        <v/>
      </c>
      <c r="H161" s="61" t="str">
        <f>IF(OR(F161="",F161=$C$3),"",IF(COUNTIF(F$2:F161,F161)=3,ROW(),""))</f>
        <v/>
      </c>
      <c r="I161" s="60" t="str">
        <f t="shared" si="14"/>
        <v/>
      </c>
      <c r="J161" s="44" t="str">
        <f t="shared" si="15"/>
        <v/>
      </c>
      <c r="K161" s="61" t="str">
        <f>IF(OR(I161="",I161=$C$3),"",IF(COUNTIF(I$2:I161,I161)=3,ROW(),""))</f>
        <v/>
      </c>
      <c r="L161" s="45" t="str">
        <f t="shared" si="16"/>
        <v/>
      </c>
    </row>
    <row r="162" spans="1:12" x14ac:dyDescent="0.25">
      <c r="A162" s="1">
        <v>159</v>
      </c>
      <c r="B162"/>
      <c r="C162"/>
      <c r="D162" s="1"/>
      <c r="E162" s="45" t="e">
        <f>IF(MATCH(A162,Finish!A:A,0)&gt;0,"Y","")</f>
        <v>#N/A</v>
      </c>
      <c r="F162" s="60" t="str">
        <f t="shared" si="12"/>
        <v/>
      </c>
      <c r="G162" s="44" t="str">
        <f t="shared" si="13"/>
        <v/>
      </c>
      <c r="H162" s="61" t="str">
        <f>IF(OR(F162="",F162=$C$3),"",IF(COUNTIF(F$2:F162,F162)=3,ROW(),""))</f>
        <v/>
      </c>
      <c r="I162" s="60" t="str">
        <f t="shared" si="14"/>
        <v/>
      </c>
      <c r="J162" s="44" t="str">
        <f t="shared" si="15"/>
        <v/>
      </c>
      <c r="K162" s="61" t="str">
        <f>IF(OR(I162="",I162=$C$3),"",IF(COUNTIF(I$2:I162,I162)=3,ROW(),""))</f>
        <v/>
      </c>
      <c r="L162" s="45" t="str">
        <f t="shared" si="16"/>
        <v/>
      </c>
    </row>
    <row r="163" spans="1:12" x14ac:dyDescent="0.25">
      <c r="A163" s="1">
        <v>160</v>
      </c>
      <c r="B163"/>
      <c r="C163"/>
      <c r="D163" s="1"/>
      <c r="E163" s="45" t="e">
        <f>IF(MATCH(A163,Finish!A:A,0)&gt;0,"Y","")</f>
        <v>#N/A</v>
      </c>
      <c r="F163" s="60" t="str">
        <f t="shared" si="12"/>
        <v/>
      </c>
      <c r="G163" s="44" t="str">
        <f t="shared" si="13"/>
        <v/>
      </c>
      <c r="H163" s="61" t="str">
        <f>IF(OR(F163="",F163=$C$3),"",IF(COUNTIF(F$2:F163,F163)=3,ROW(),""))</f>
        <v/>
      </c>
      <c r="I163" s="60" t="str">
        <f t="shared" si="14"/>
        <v/>
      </c>
      <c r="J163" s="44" t="str">
        <f t="shared" si="15"/>
        <v/>
      </c>
      <c r="K163" s="61" t="str">
        <f>IF(OR(I163="",I163=$C$3),"",IF(COUNTIF(I$2:I163,I163)=3,ROW(),""))</f>
        <v/>
      </c>
      <c r="L163" s="45" t="str">
        <f t="shared" si="16"/>
        <v/>
      </c>
    </row>
    <row r="164" spans="1:12" x14ac:dyDescent="0.25">
      <c r="A164" s="1">
        <v>161</v>
      </c>
      <c r="B164"/>
      <c r="C164"/>
      <c r="D164" s="1"/>
      <c r="E164" s="45" t="e">
        <f>IF(MATCH(A164,Finish!A:A,0)&gt;0,"Y","")</f>
        <v>#N/A</v>
      </c>
      <c r="F164" s="60" t="str">
        <f t="shared" si="12"/>
        <v/>
      </c>
      <c r="G164" s="44" t="str">
        <f t="shared" si="13"/>
        <v/>
      </c>
      <c r="H164" s="61" t="str">
        <f>IF(OR(F164="",F164=$C$3),"",IF(COUNTIF(F$2:F164,F164)=3,ROW(),""))</f>
        <v/>
      </c>
      <c r="I164" s="60" t="str">
        <f t="shared" si="14"/>
        <v/>
      </c>
      <c r="J164" s="44" t="str">
        <f t="shared" si="15"/>
        <v/>
      </c>
      <c r="K164" s="61" t="str">
        <f>IF(OR(I164="",I164=$C$3),"",IF(COUNTIF(I$2:I164,I164)=3,ROW(),""))</f>
        <v/>
      </c>
      <c r="L164" s="45" t="str">
        <f t="shared" si="16"/>
        <v/>
      </c>
    </row>
    <row r="165" spans="1:12" x14ac:dyDescent="0.25">
      <c r="A165" s="1">
        <v>162</v>
      </c>
      <c r="B165"/>
      <c r="C165"/>
      <c r="D165" s="1"/>
      <c r="E165" s="45" t="e">
        <f>IF(MATCH(A165,Finish!A:A,0)&gt;0,"Y","")</f>
        <v>#N/A</v>
      </c>
      <c r="F165" s="60" t="str">
        <f t="shared" si="12"/>
        <v/>
      </c>
      <c r="G165" s="44" t="str">
        <f t="shared" si="13"/>
        <v/>
      </c>
      <c r="H165" s="61" t="str">
        <f>IF(OR(F165="",F165=$C$3),"",IF(COUNTIF(F$2:F165,F165)=3,ROW(),""))</f>
        <v/>
      </c>
      <c r="I165" s="60" t="str">
        <f t="shared" si="14"/>
        <v/>
      </c>
      <c r="J165" s="44" t="str">
        <f t="shared" si="15"/>
        <v/>
      </c>
      <c r="K165" s="61" t="str">
        <f>IF(OR(I165="",I165=$C$3),"",IF(COUNTIF(I$2:I165,I165)=3,ROW(),""))</f>
        <v/>
      </c>
      <c r="L165" s="45" t="str">
        <f t="shared" si="16"/>
        <v/>
      </c>
    </row>
    <row r="166" spans="1:12" x14ac:dyDescent="0.25">
      <c r="A166" s="1">
        <v>163</v>
      </c>
      <c r="B166"/>
      <c r="C166"/>
      <c r="D166" s="1"/>
      <c r="E166" s="45" t="e">
        <f>IF(MATCH(A166,Finish!A:A,0)&gt;0,"Y","")</f>
        <v>#N/A</v>
      </c>
      <c r="F166" s="60" t="str">
        <f t="shared" si="12"/>
        <v/>
      </c>
      <c r="G166" s="44" t="str">
        <f t="shared" si="13"/>
        <v/>
      </c>
      <c r="H166" s="61" t="str">
        <f>IF(OR(F166="",F166=$C$3),"",IF(COUNTIF(F$2:F166,F166)=3,ROW(),""))</f>
        <v/>
      </c>
      <c r="I166" s="60" t="str">
        <f t="shared" si="14"/>
        <v/>
      </c>
      <c r="J166" s="44" t="str">
        <f t="shared" si="15"/>
        <v/>
      </c>
      <c r="K166" s="61" t="str">
        <f>IF(OR(I166="",I166=$C$3),"",IF(COUNTIF(I$2:I166,I166)=3,ROW(),""))</f>
        <v/>
      </c>
      <c r="L166" s="45" t="str">
        <f t="shared" si="16"/>
        <v/>
      </c>
    </row>
    <row r="167" spans="1:12" x14ac:dyDescent="0.25">
      <c r="A167" s="1">
        <v>164</v>
      </c>
      <c r="B167"/>
      <c r="C167"/>
      <c r="D167" s="1"/>
      <c r="E167" s="45" t="e">
        <f>IF(MATCH(A167,Finish!A:A,0)&gt;0,"Y","")</f>
        <v>#N/A</v>
      </c>
      <c r="F167" s="60" t="str">
        <f t="shared" si="12"/>
        <v/>
      </c>
      <c r="G167" s="44" t="str">
        <f t="shared" si="13"/>
        <v/>
      </c>
      <c r="H167" s="61" t="str">
        <f>IF(OR(F167="",F167=$C$3),"",IF(COUNTIF(F$2:F167,F167)=3,ROW(),""))</f>
        <v/>
      </c>
      <c r="I167" s="60" t="str">
        <f t="shared" si="14"/>
        <v/>
      </c>
      <c r="J167" s="44" t="str">
        <f t="shared" si="15"/>
        <v/>
      </c>
      <c r="K167" s="61" t="str">
        <f>IF(OR(I167="",I167=$C$3),"",IF(COUNTIF(I$2:I167,I167)=3,ROW(),""))</f>
        <v/>
      </c>
      <c r="L167" s="45" t="str">
        <f t="shared" si="16"/>
        <v/>
      </c>
    </row>
    <row r="168" spans="1:12" x14ac:dyDescent="0.25">
      <c r="A168" s="1">
        <v>165</v>
      </c>
      <c r="B168"/>
      <c r="C168"/>
      <c r="D168" s="1"/>
      <c r="E168" s="45" t="e">
        <f>IF(MATCH(A168,Finish!A:A,0)&gt;0,"Y","")</f>
        <v>#N/A</v>
      </c>
      <c r="F168" s="60" t="str">
        <f t="shared" si="12"/>
        <v/>
      </c>
      <c r="G168" s="44" t="str">
        <f t="shared" si="13"/>
        <v/>
      </c>
      <c r="H168" s="61" t="str">
        <f>IF(OR(F168="",F168=$C$3),"",IF(COUNTIF(F$2:F168,F168)=3,ROW(),""))</f>
        <v/>
      </c>
      <c r="I168" s="60" t="str">
        <f t="shared" si="14"/>
        <v/>
      </c>
      <c r="J168" s="44" t="str">
        <f t="shared" si="15"/>
        <v/>
      </c>
      <c r="K168" s="61" t="str">
        <f>IF(OR(I168="",I168=$C$3),"",IF(COUNTIF(I$2:I168,I168)=3,ROW(),""))</f>
        <v/>
      </c>
      <c r="L168" s="45" t="str">
        <f t="shared" si="16"/>
        <v/>
      </c>
    </row>
    <row r="169" spans="1:12" x14ac:dyDescent="0.25">
      <c r="A169" s="1">
        <v>166</v>
      </c>
      <c r="B169"/>
      <c r="C169"/>
      <c r="D169" s="1"/>
      <c r="E169" s="45" t="e">
        <f>IF(MATCH(A169,Finish!A:A,0)&gt;0,"Y","")</f>
        <v>#N/A</v>
      </c>
      <c r="F169" s="60" t="str">
        <f t="shared" si="12"/>
        <v/>
      </c>
      <c r="G169" s="44" t="str">
        <f t="shared" si="13"/>
        <v/>
      </c>
      <c r="H169" s="61" t="str">
        <f>IF(OR(F169="",F169=$C$3),"",IF(COUNTIF(F$2:F169,F169)=3,ROW(),""))</f>
        <v/>
      </c>
      <c r="I169" s="60" t="str">
        <f t="shared" si="14"/>
        <v/>
      </c>
      <c r="J169" s="44" t="str">
        <f t="shared" si="15"/>
        <v/>
      </c>
      <c r="K169" s="61" t="str">
        <f>IF(OR(I169="",I169=$C$3),"",IF(COUNTIF(I$2:I169,I169)=3,ROW(),""))</f>
        <v/>
      </c>
      <c r="L169" s="45" t="str">
        <f t="shared" si="16"/>
        <v/>
      </c>
    </row>
    <row r="170" spans="1:12" x14ac:dyDescent="0.25">
      <c r="A170" s="1">
        <v>167</v>
      </c>
      <c r="B170"/>
      <c r="C170"/>
      <c r="D170" s="1"/>
      <c r="E170" s="45" t="e">
        <f>IF(MATCH(A170,Finish!A:A,0)&gt;0,"Y","")</f>
        <v>#N/A</v>
      </c>
      <c r="F170" s="60" t="str">
        <f t="shared" si="12"/>
        <v/>
      </c>
      <c r="G170" s="44" t="str">
        <f t="shared" si="13"/>
        <v/>
      </c>
      <c r="H170" s="61" t="str">
        <f>IF(OR(F170="",F170=$C$3),"",IF(COUNTIF(F$2:F170,F170)=3,ROW(),""))</f>
        <v/>
      </c>
      <c r="I170" s="60" t="str">
        <f t="shared" si="14"/>
        <v/>
      </c>
      <c r="J170" s="44" t="str">
        <f t="shared" si="15"/>
        <v/>
      </c>
      <c r="K170" s="61" t="str">
        <f>IF(OR(I170="",I170=$C$3),"",IF(COUNTIF(I$2:I170,I170)=3,ROW(),""))</f>
        <v/>
      </c>
      <c r="L170" s="45" t="str">
        <f t="shared" si="16"/>
        <v/>
      </c>
    </row>
    <row r="171" spans="1:12" x14ac:dyDescent="0.25">
      <c r="A171" s="1">
        <v>168</v>
      </c>
      <c r="B171"/>
      <c r="C171"/>
      <c r="D171" s="1"/>
      <c r="E171" s="45" t="e">
        <f>IF(MATCH(A171,Finish!A:A,0)&gt;0,"Y","")</f>
        <v>#N/A</v>
      </c>
      <c r="F171" s="60" t="str">
        <f t="shared" si="12"/>
        <v/>
      </c>
      <c r="G171" s="44" t="str">
        <f t="shared" si="13"/>
        <v/>
      </c>
      <c r="H171" s="61" t="str">
        <f>IF(OR(F171="",F171=$C$3),"",IF(COUNTIF(F$2:F171,F171)=3,ROW(),""))</f>
        <v/>
      </c>
      <c r="I171" s="60" t="str">
        <f t="shared" si="14"/>
        <v/>
      </c>
      <c r="J171" s="44" t="str">
        <f t="shared" si="15"/>
        <v/>
      </c>
      <c r="K171" s="61" t="str">
        <f>IF(OR(I171="",I171=$C$3),"",IF(COUNTIF(I$2:I171,I171)=3,ROW(),""))</f>
        <v/>
      </c>
      <c r="L171" s="45" t="str">
        <f t="shared" si="16"/>
        <v/>
      </c>
    </row>
    <row r="172" spans="1:12" x14ac:dyDescent="0.25">
      <c r="A172" s="1">
        <v>169</v>
      </c>
      <c r="B172"/>
      <c r="C172"/>
      <c r="D172" s="1"/>
      <c r="E172" s="45" t="e">
        <f>IF(MATCH(A172,Finish!A:A,0)&gt;0,"Y","")</f>
        <v>#N/A</v>
      </c>
      <c r="F172" s="60" t="str">
        <f t="shared" si="12"/>
        <v/>
      </c>
      <c r="G172" s="44" t="str">
        <f t="shared" si="13"/>
        <v/>
      </c>
      <c r="H172" s="61" t="str">
        <f>IF(OR(F172="",F172=$C$3),"",IF(COUNTIF(F$2:F172,F172)=3,ROW(),""))</f>
        <v/>
      </c>
      <c r="I172" s="60" t="str">
        <f t="shared" si="14"/>
        <v/>
      </c>
      <c r="J172" s="44" t="str">
        <f t="shared" si="15"/>
        <v/>
      </c>
      <c r="K172" s="61" t="str">
        <f>IF(OR(I172="",I172=$C$3),"",IF(COUNTIF(I$2:I172,I172)=3,ROW(),""))</f>
        <v/>
      </c>
      <c r="L172" s="45" t="str">
        <f t="shared" si="16"/>
        <v/>
      </c>
    </row>
    <row r="173" spans="1:12" x14ac:dyDescent="0.25">
      <c r="A173" s="1">
        <v>170</v>
      </c>
      <c r="B173"/>
      <c r="C173"/>
      <c r="D173" s="1"/>
      <c r="E173" s="45" t="e">
        <f>IF(MATCH(A173,Finish!A:A,0)&gt;0,"Y","")</f>
        <v>#N/A</v>
      </c>
      <c r="F173" s="60" t="str">
        <f t="shared" si="12"/>
        <v/>
      </c>
      <c r="G173" s="44" t="str">
        <f t="shared" si="13"/>
        <v/>
      </c>
      <c r="H173" s="61" t="str">
        <f>IF(OR(F173="",F173=$C$3),"",IF(COUNTIF(F$2:F173,F173)=3,ROW(),""))</f>
        <v/>
      </c>
      <c r="I173" s="60" t="str">
        <f t="shared" si="14"/>
        <v/>
      </c>
      <c r="J173" s="44" t="str">
        <f t="shared" si="15"/>
        <v/>
      </c>
      <c r="K173" s="61" t="str">
        <f>IF(OR(I173="",I173=$C$3),"",IF(COUNTIF(I$2:I173,I173)=3,ROW(),""))</f>
        <v/>
      </c>
      <c r="L173" s="45" t="str">
        <f t="shared" si="16"/>
        <v/>
      </c>
    </row>
    <row r="174" spans="1:12" x14ac:dyDescent="0.25">
      <c r="A174" s="1">
        <v>171</v>
      </c>
      <c r="B174"/>
      <c r="C174"/>
      <c r="D174" s="1"/>
      <c r="E174" s="45" t="e">
        <f>IF(MATCH(A174,Finish!A:A,0)&gt;0,"Y","")</f>
        <v>#N/A</v>
      </c>
      <c r="F174" s="60" t="str">
        <f t="shared" si="12"/>
        <v/>
      </c>
      <c r="G174" s="44" t="str">
        <f t="shared" si="13"/>
        <v/>
      </c>
      <c r="H174" s="61" t="str">
        <f>IF(OR(F174="",F174=$C$3),"",IF(COUNTIF(F$2:F174,F174)=3,ROW(),""))</f>
        <v/>
      </c>
      <c r="I174" s="60" t="str">
        <f t="shared" si="14"/>
        <v/>
      </c>
      <c r="J174" s="44" t="str">
        <f t="shared" si="15"/>
        <v/>
      </c>
      <c r="K174" s="61" t="str">
        <f>IF(OR(I174="",I174=$C$3),"",IF(COUNTIF(I$2:I174,I174)=3,ROW(),""))</f>
        <v/>
      </c>
      <c r="L174" s="45" t="str">
        <f t="shared" si="16"/>
        <v/>
      </c>
    </row>
    <row r="175" spans="1:12" x14ac:dyDescent="0.25">
      <c r="A175" s="1">
        <v>172</v>
      </c>
      <c r="B175"/>
      <c r="C175"/>
      <c r="D175" s="1"/>
      <c r="E175" s="45" t="e">
        <f>IF(MATCH(A175,Finish!A:A,0)&gt;0,"Y","")</f>
        <v>#N/A</v>
      </c>
      <c r="F175" s="60" t="str">
        <f t="shared" si="12"/>
        <v/>
      </c>
      <c r="G175" s="44" t="str">
        <f t="shared" si="13"/>
        <v/>
      </c>
      <c r="H175" s="61" t="str">
        <f>IF(OR(F175="",F175=$C$3),"",IF(COUNTIF(F$2:F175,F175)=3,ROW(),""))</f>
        <v/>
      </c>
      <c r="I175" s="60" t="str">
        <f t="shared" si="14"/>
        <v/>
      </c>
      <c r="J175" s="44" t="str">
        <f t="shared" si="15"/>
        <v/>
      </c>
      <c r="K175" s="61" t="str">
        <f>IF(OR(I175="",I175=$C$3),"",IF(COUNTIF(I$2:I175,I175)=3,ROW(),""))</f>
        <v/>
      </c>
      <c r="L175" s="45" t="str">
        <f t="shared" si="16"/>
        <v/>
      </c>
    </row>
    <row r="176" spans="1:12" x14ac:dyDescent="0.25">
      <c r="A176" s="1">
        <v>173</v>
      </c>
      <c r="B176"/>
      <c r="C176"/>
      <c r="D176" s="1"/>
      <c r="E176" s="45" t="e">
        <f>IF(MATCH(A176,Finish!A:A,0)&gt;0,"Y","")</f>
        <v>#N/A</v>
      </c>
      <c r="F176" s="60" t="str">
        <f t="shared" si="12"/>
        <v/>
      </c>
      <c r="G176" s="44" t="str">
        <f t="shared" si="13"/>
        <v/>
      </c>
      <c r="H176" s="61" t="str">
        <f>IF(OR(F176="",F176=$C$3),"",IF(COUNTIF(F$2:F176,F176)=3,ROW(),""))</f>
        <v/>
      </c>
      <c r="I176" s="60" t="str">
        <f t="shared" si="14"/>
        <v/>
      </c>
      <c r="J176" s="44" t="str">
        <f t="shared" si="15"/>
        <v/>
      </c>
      <c r="K176" s="61" t="str">
        <f>IF(OR(I176="",I176=$C$3),"",IF(COUNTIF(I$2:I176,I176)=3,ROW(),""))</f>
        <v/>
      </c>
      <c r="L176" s="45" t="str">
        <f t="shared" si="16"/>
        <v/>
      </c>
    </row>
    <row r="177" spans="1:12" x14ac:dyDescent="0.25">
      <c r="A177" s="1">
        <v>174</v>
      </c>
      <c r="B177"/>
      <c r="C177"/>
      <c r="D177" s="1"/>
      <c r="E177" s="45" t="e">
        <f>IF(MATCH(A177,Finish!A:A,0)&gt;0,"Y","")</f>
        <v>#N/A</v>
      </c>
      <c r="F177" s="60" t="str">
        <f t="shared" si="12"/>
        <v/>
      </c>
      <c r="G177" s="44" t="str">
        <f t="shared" si="13"/>
        <v/>
      </c>
      <c r="H177" s="61" t="str">
        <f>IF(OR(F177="",F177=$C$3),"",IF(COUNTIF(F$2:F177,F177)=3,ROW(),""))</f>
        <v/>
      </c>
      <c r="I177" s="60" t="str">
        <f t="shared" si="14"/>
        <v/>
      </c>
      <c r="J177" s="44" t="str">
        <f t="shared" si="15"/>
        <v/>
      </c>
      <c r="K177" s="61" t="str">
        <f>IF(OR(I177="",I177=$C$3),"",IF(COUNTIF(I$2:I177,I177)=3,ROW(),""))</f>
        <v/>
      </c>
      <c r="L177" s="45" t="str">
        <f t="shared" si="16"/>
        <v/>
      </c>
    </row>
    <row r="178" spans="1:12" x14ac:dyDescent="0.25">
      <c r="A178" s="1">
        <v>175</v>
      </c>
      <c r="B178"/>
      <c r="C178"/>
      <c r="D178" s="1"/>
      <c r="E178" s="45" t="e">
        <f>IF(MATCH(A178,Finish!A:A,0)&gt;0,"Y","")</f>
        <v>#N/A</v>
      </c>
      <c r="F178" s="60" t="str">
        <f t="shared" si="12"/>
        <v/>
      </c>
      <c r="G178" s="44" t="str">
        <f t="shared" si="13"/>
        <v/>
      </c>
      <c r="H178" s="61" t="str">
        <f>IF(OR(F178="",F178=$C$3),"",IF(COUNTIF(F$2:F178,F178)=3,ROW(),""))</f>
        <v/>
      </c>
      <c r="I178" s="60" t="str">
        <f t="shared" si="14"/>
        <v/>
      </c>
      <c r="J178" s="44" t="str">
        <f t="shared" si="15"/>
        <v/>
      </c>
      <c r="K178" s="61" t="str">
        <f>IF(OR(I178="",I178=$C$3),"",IF(COUNTIF(I$2:I178,I178)=3,ROW(),""))</f>
        <v/>
      </c>
      <c r="L178" s="45" t="str">
        <f t="shared" si="16"/>
        <v/>
      </c>
    </row>
    <row r="179" spans="1:12" x14ac:dyDescent="0.25">
      <c r="A179" s="1">
        <v>176</v>
      </c>
      <c r="B179"/>
      <c r="C179"/>
      <c r="D179" s="1"/>
      <c r="E179" s="45" t="e">
        <f>IF(MATCH(A179,Finish!A:A,0)&gt;0,"Y","")</f>
        <v>#N/A</v>
      </c>
      <c r="F179" s="60" t="str">
        <f t="shared" si="12"/>
        <v/>
      </c>
      <c r="G179" s="44" t="str">
        <f t="shared" si="13"/>
        <v/>
      </c>
      <c r="H179" s="61" t="str">
        <f>IF(OR(F179="",F179=$C$3),"",IF(COUNTIF(F$2:F179,F179)=3,ROW(),""))</f>
        <v/>
      </c>
      <c r="I179" s="60" t="str">
        <f t="shared" si="14"/>
        <v/>
      </c>
      <c r="J179" s="44" t="str">
        <f t="shared" si="15"/>
        <v/>
      </c>
      <c r="K179" s="61" t="str">
        <f>IF(OR(I179="",I179=$C$3),"",IF(COUNTIF(I$2:I179,I179)=3,ROW(),""))</f>
        <v/>
      </c>
      <c r="L179" s="45" t="str">
        <f t="shared" si="16"/>
        <v/>
      </c>
    </row>
    <row r="180" spans="1:12" x14ac:dyDescent="0.25">
      <c r="A180" s="1">
        <v>177</v>
      </c>
      <c r="B180"/>
      <c r="C180"/>
      <c r="D180" s="1"/>
      <c r="E180" s="45" t="e">
        <f>IF(MATCH(A180,Finish!A:A,0)&gt;0,"Y","")</f>
        <v>#N/A</v>
      </c>
      <c r="F180" s="60" t="str">
        <f t="shared" si="12"/>
        <v/>
      </c>
      <c r="G180" s="44" t="str">
        <f t="shared" si="13"/>
        <v/>
      </c>
      <c r="H180" s="61" t="str">
        <f>IF(OR(F180="",F180=$C$3),"",IF(COUNTIF(F$2:F180,F180)=3,ROW(),""))</f>
        <v/>
      </c>
      <c r="I180" s="60" t="str">
        <f t="shared" si="14"/>
        <v/>
      </c>
      <c r="J180" s="44" t="str">
        <f t="shared" si="15"/>
        <v/>
      </c>
      <c r="K180" s="61" t="str">
        <f>IF(OR(I180="",I180=$C$3),"",IF(COUNTIF(I$2:I180,I180)=3,ROW(),""))</f>
        <v/>
      </c>
      <c r="L180" s="45" t="str">
        <f t="shared" si="16"/>
        <v/>
      </c>
    </row>
    <row r="181" spans="1:12" x14ac:dyDescent="0.25">
      <c r="A181" s="1">
        <v>178</v>
      </c>
      <c r="B181"/>
      <c r="C181"/>
      <c r="D181" s="1"/>
      <c r="E181" s="45" t="e">
        <f>IF(MATCH(A181,Finish!A:A,0)&gt;0,"Y","")</f>
        <v>#N/A</v>
      </c>
      <c r="F181" s="60" t="str">
        <f t="shared" si="12"/>
        <v/>
      </c>
      <c r="G181" s="44" t="str">
        <f t="shared" si="13"/>
        <v/>
      </c>
      <c r="H181" s="61" t="str">
        <f>IF(OR(F181="",F181=$C$3),"",IF(COUNTIF(F$2:F181,F181)=3,ROW(),""))</f>
        <v/>
      </c>
      <c r="I181" s="60" t="str">
        <f t="shared" si="14"/>
        <v/>
      </c>
      <c r="J181" s="44" t="str">
        <f t="shared" si="15"/>
        <v/>
      </c>
      <c r="K181" s="61" t="str">
        <f>IF(OR(I181="",I181=$C$3),"",IF(COUNTIF(I$2:I181,I181)=3,ROW(),""))</f>
        <v/>
      </c>
      <c r="L181" s="45" t="str">
        <f t="shared" si="16"/>
        <v/>
      </c>
    </row>
    <row r="182" spans="1:12" x14ac:dyDescent="0.25">
      <c r="A182" s="1">
        <v>179</v>
      </c>
      <c r="B182"/>
      <c r="C182"/>
      <c r="D182" s="1"/>
      <c r="E182" s="45" t="e">
        <f>IF(MATCH(A182,Finish!A:A,0)&gt;0,"Y","")</f>
        <v>#N/A</v>
      </c>
      <c r="F182" s="60" t="str">
        <f t="shared" si="12"/>
        <v/>
      </c>
      <c r="G182" s="44" t="str">
        <f t="shared" si="13"/>
        <v/>
      </c>
      <c r="H182" s="61" t="str">
        <f>IF(OR(F182="",F182=$C$3),"",IF(COUNTIF(F$2:F182,F182)=3,ROW(),""))</f>
        <v/>
      </c>
      <c r="I182" s="60" t="str">
        <f t="shared" si="14"/>
        <v/>
      </c>
      <c r="J182" s="44" t="str">
        <f t="shared" si="15"/>
        <v/>
      </c>
      <c r="K182" s="61" t="str">
        <f>IF(OR(I182="",I182=$C$3),"",IF(COUNTIF(I$2:I182,I182)=3,ROW(),""))</f>
        <v/>
      </c>
      <c r="L182" s="45" t="str">
        <f t="shared" si="16"/>
        <v/>
      </c>
    </row>
    <row r="183" spans="1:12" x14ac:dyDescent="0.25">
      <c r="A183" s="1">
        <v>180</v>
      </c>
      <c r="B183"/>
      <c r="C183"/>
      <c r="D183" s="1"/>
      <c r="E183" s="45" t="e">
        <f>IF(MATCH(A183,Finish!A:A,0)&gt;0,"Y","")</f>
        <v>#N/A</v>
      </c>
      <c r="F183" s="60" t="str">
        <f t="shared" si="12"/>
        <v/>
      </c>
      <c r="G183" s="44" t="str">
        <f t="shared" si="13"/>
        <v/>
      </c>
      <c r="H183" s="61" t="str">
        <f>IF(OR(F183="",F183=$C$3),"",IF(COUNTIF(F$2:F183,F183)=3,ROW(),""))</f>
        <v/>
      </c>
      <c r="I183" s="60" t="str">
        <f t="shared" si="14"/>
        <v/>
      </c>
      <c r="J183" s="44" t="str">
        <f t="shared" si="15"/>
        <v/>
      </c>
      <c r="K183" s="61" t="str">
        <f>IF(OR(I183="",I183=$C$3),"",IF(COUNTIF(I$2:I183,I183)=3,ROW(),""))</f>
        <v/>
      </c>
      <c r="L183" s="45" t="str">
        <f t="shared" si="16"/>
        <v/>
      </c>
    </row>
    <row r="184" spans="1:12" x14ac:dyDescent="0.25">
      <c r="A184" s="1">
        <v>181</v>
      </c>
      <c r="B184"/>
      <c r="C184"/>
      <c r="D184" s="1"/>
      <c r="E184" s="45" t="e">
        <f>IF(MATCH(A184,Finish!A:A,0)&gt;0,"Y","")</f>
        <v>#N/A</v>
      </c>
      <c r="F184" s="60" t="str">
        <f t="shared" si="12"/>
        <v/>
      </c>
      <c r="G184" s="44" t="str">
        <f t="shared" si="13"/>
        <v/>
      </c>
      <c r="H184" s="61" t="str">
        <f>IF(OR(F184="",F184=$C$3),"",IF(COUNTIF(F$2:F184,F184)=3,ROW(),""))</f>
        <v/>
      </c>
      <c r="I184" s="60" t="str">
        <f t="shared" si="14"/>
        <v/>
      </c>
      <c r="J184" s="44" t="str">
        <f t="shared" si="15"/>
        <v/>
      </c>
      <c r="K184" s="61" t="str">
        <f>IF(OR(I184="",I184=$C$3),"",IF(COUNTIF(I$2:I184,I184)=3,ROW(),""))</f>
        <v/>
      </c>
      <c r="L184" s="45" t="str">
        <f t="shared" si="16"/>
        <v/>
      </c>
    </row>
    <row r="185" spans="1:12" x14ac:dyDescent="0.25">
      <c r="A185" s="1">
        <v>182</v>
      </c>
      <c r="B185"/>
      <c r="C185"/>
      <c r="D185" s="1"/>
      <c r="E185" s="45" t="e">
        <f>IF(MATCH(A185,Finish!A:A,0)&gt;0,"Y","")</f>
        <v>#N/A</v>
      </c>
      <c r="F185" s="60" t="str">
        <f t="shared" si="12"/>
        <v/>
      </c>
      <c r="G185" s="44" t="str">
        <f t="shared" si="13"/>
        <v/>
      </c>
      <c r="H185" s="61" t="str">
        <f>IF(OR(F185="",F185=$C$3),"",IF(COUNTIF(F$2:F185,F185)=3,ROW(),""))</f>
        <v/>
      </c>
      <c r="I185" s="60" t="str">
        <f t="shared" si="14"/>
        <v/>
      </c>
      <c r="J185" s="44" t="str">
        <f t="shared" si="15"/>
        <v/>
      </c>
      <c r="K185" s="61" t="str">
        <f>IF(OR(I185="",I185=$C$3),"",IF(COUNTIF(I$2:I185,I185)=3,ROW(),""))</f>
        <v/>
      </c>
      <c r="L185" s="45" t="str">
        <f t="shared" si="16"/>
        <v/>
      </c>
    </row>
    <row r="186" spans="1:12" x14ac:dyDescent="0.25">
      <c r="A186" s="1">
        <v>183</v>
      </c>
      <c r="B186"/>
      <c r="C186"/>
      <c r="D186" s="1"/>
      <c r="E186" s="45" t="e">
        <f>IF(MATCH(A186,Finish!A:A,0)&gt;0,"Y","")</f>
        <v>#N/A</v>
      </c>
      <c r="F186" s="60" t="str">
        <f t="shared" si="12"/>
        <v/>
      </c>
      <c r="G186" s="44" t="str">
        <f t="shared" si="13"/>
        <v/>
      </c>
      <c r="H186" s="61" t="str">
        <f>IF(OR(F186="",F186=$C$3),"",IF(COUNTIF(F$2:F186,F186)=3,ROW(),""))</f>
        <v/>
      </c>
      <c r="I186" s="60" t="str">
        <f t="shared" si="14"/>
        <v/>
      </c>
      <c r="J186" s="44" t="str">
        <f t="shared" si="15"/>
        <v/>
      </c>
      <c r="K186" s="61" t="str">
        <f>IF(OR(I186="",I186=$C$3),"",IF(COUNTIF(I$2:I186,I186)=3,ROW(),""))</f>
        <v/>
      </c>
      <c r="L186" s="45" t="str">
        <f t="shared" si="16"/>
        <v/>
      </c>
    </row>
    <row r="187" spans="1:12" x14ac:dyDescent="0.25">
      <c r="A187" s="1">
        <v>184</v>
      </c>
      <c r="B187"/>
      <c r="C187"/>
      <c r="D187" s="1"/>
      <c r="E187" s="45" t="e">
        <f>IF(MATCH(A187,Finish!A:A,0)&gt;0,"Y","")</f>
        <v>#N/A</v>
      </c>
      <c r="F187" s="60" t="str">
        <f t="shared" si="12"/>
        <v/>
      </c>
      <c r="G187" s="44" t="str">
        <f t="shared" si="13"/>
        <v/>
      </c>
      <c r="H187" s="61" t="str">
        <f>IF(OR(F187="",F187=$C$3),"",IF(COUNTIF(F$2:F187,F187)=3,ROW(),""))</f>
        <v/>
      </c>
      <c r="I187" s="60" t="str">
        <f t="shared" si="14"/>
        <v/>
      </c>
      <c r="J187" s="44" t="str">
        <f t="shared" si="15"/>
        <v/>
      </c>
      <c r="K187" s="61" t="str">
        <f>IF(OR(I187="",I187=$C$3),"",IF(COUNTIF(I$2:I187,I187)=3,ROW(),""))</f>
        <v/>
      </c>
      <c r="L187" s="45" t="str">
        <f t="shared" si="16"/>
        <v/>
      </c>
    </row>
    <row r="188" spans="1:12" x14ac:dyDescent="0.25">
      <c r="A188" s="1">
        <v>185</v>
      </c>
      <c r="B188"/>
      <c r="C188"/>
      <c r="D188" s="1"/>
      <c r="E188" s="45" t="e">
        <f>IF(MATCH(A188,Finish!A:A,0)&gt;0,"Y","")</f>
        <v>#N/A</v>
      </c>
      <c r="F188" s="60" t="str">
        <f t="shared" si="12"/>
        <v/>
      </c>
      <c r="G188" s="44" t="str">
        <f t="shared" si="13"/>
        <v/>
      </c>
      <c r="H188" s="61" t="str">
        <f>IF(OR(F188="",F188=$C$3),"",IF(COUNTIF(F$2:F188,F188)=3,ROW(),""))</f>
        <v/>
      </c>
      <c r="I188" s="60" t="str">
        <f t="shared" si="14"/>
        <v/>
      </c>
      <c r="J188" s="44" t="str">
        <f t="shared" si="15"/>
        <v/>
      </c>
      <c r="K188" s="61" t="str">
        <f>IF(OR(I188="",I188=$C$3),"",IF(COUNTIF(I$2:I188,I188)=3,ROW(),""))</f>
        <v/>
      </c>
      <c r="L188" s="45" t="str">
        <f t="shared" si="16"/>
        <v/>
      </c>
    </row>
    <row r="189" spans="1:12" x14ac:dyDescent="0.25">
      <c r="A189" s="1">
        <v>186</v>
      </c>
      <c r="B189"/>
      <c r="C189"/>
      <c r="D189" s="1"/>
      <c r="E189" s="45" t="e">
        <f>IF(MATCH(A189,Finish!A:A,0)&gt;0,"Y","")</f>
        <v>#N/A</v>
      </c>
      <c r="F189" s="60" t="str">
        <f t="shared" si="12"/>
        <v/>
      </c>
      <c r="G189" s="44" t="str">
        <f t="shared" si="13"/>
        <v/>
      </c>
      <c r="H189" s="61" t="str">
        <f>IF(OR(F189="",F189=$C$3),"",IF(COUNTIF(F$2:F189,F189)=3,ROW(),""))</f>
        <v/>
      </c>
      <c r="I189" s="60" t="str">
        <f t="shared" si="14"/>
        <v/>
      </c>
      <c r="J189" s="44" t="str">
        <f t="shared" si="15"/>
        <v/>
      </c>
      <c r="K189" s="61" t="str">
        <f>IF(OR(I189="",I189=$C$3),"",IF(COUNTIF(I$2:I189,I189)=3,ROW(),""))</f>
        <v/>
      </c>
      <c r="L189" s="45" t="str">
        <f t="shared" si="16"/>
        <v/>
      </c>
    </row>
    <row r="190" spans="1:12" x14ac:dyDescent="0.25">
      <c r="A190" s="1">
        <v>187</v>
      </c>
      <c r="B190"/>
      <c r="C190"/>
      <c r="D190" s="1"/>
      <c r="E190" s="45" t="e">
        <f>IF(MATCH(A190,Finish!A:A,0)&gt;0,"Y","")</f>
        <v>#N/A</v>
      </c>
      <c r="F190" s="60" t="str">
        <f t="shared" si="12"/>
        <v/>
      </c>
      <c r="G190" s="44" t="str">
        <f t="shared" si="13"/>
        <v/>
      </c>
      <c r="H190" s="61" t="str">
        <f>IF(OR(F190="",F190=$C$3),"",IF(COUNTIF(F$2:F190,F190)=3,ROW(),""))</f>
        <v/>
      </c>
      <c r="I190" s="60" t="str">
        <f t="shared" si="14"/>
        <v/>
      </c>
      <c r="J190" s="44" t="str">
        <f t="shared" si="15"/>
        <v/>
      </c>
      <c r="K190" s="61" t="str">
        <f>IF(OR(I190="",I190=$C$3),"",IF(COUNTIF(I$2:I190,I190)=3,ROW(),""))</f>
        <v/>
      </c>
      <c r="L190" s="45" t="str">
        <f t="shared" si="16"/>
        <v/>
      </c>
    </row>
    <row r="191" spans="1:12" x14ac:dyDescent="0.25">
      <c r="A191" s="1">
        <v>188</v>
      </c>
      <c r="B191"/>
      <c r="C191"/>
      <c r="D191" s="1"/>
      <c r="E191" s="45" t="e">
        <f>IF(MATCH(A191,Finish!A:A,0)&gt;0,"Y","")</f>
        <v>#N/A</v>
      </c>
      <c r="F191" s="60" t="str">
        <f t="shared" si="12"/>
        <v/>
      </c>
      <c r="G191" s="44" t="str">
        <f t="shared" si="13"/>
        <v/>
      </c>
      <c r="H191" s="61" t="str">
        <f>IF(OR(F191="",F191=$C$3),"",IF(COUNTIF(F$2:F191,F191)=3,ROW(),""))</f>
        <v/>
      </c>
      <c r="I191" s="60" t="str">
        <f t="shared" si="14"/>
        <v/>
      </c>
      <c r="J191" s="44" t="str">
        <f t="shared" si="15"/>
        <v/>
      </c>
      <c r="K191" s="61" t="str">
        <f>IF(OR(I191="",I191=$C$3),"",IF(COUNTIF(I$2:I191,I191)=3,ROW(),""))</f>
        <v/>
      </c>
      <c r="L191" s="45" t="str">
        <f t="shared" si="16"/>
        <v/>
      </c>
    </row>
    <row r="192" spans="1:12" x14ac:dyDescent="0.25">
      <c r="A192" s="1">
        <v>189</v>
      </c>
      <c r="B192"/>
      <c r="C192"/>
      <c r="D192" s="1"/>
      <c r="E192" s="45" t="e">
        <f>IF(MATCH(A192,Finish!A:A,0)&gt;0,"Y","")</f>
        <v>#N/A</v>
      </c>
      <c r="F192" s="60" t="str">
        <f t="shared" si="12"/>
        <v/>
      </c>
      <c r="G192" s="44" t="str">
        <f t="shared" si="13"/>
        <v/>
      </c>
      <c r="H192" s="61" t="str">
        <f>IF(OR(F192="",F192=$C$3),"",IF(COUNTIF(F$2:F192,F192)=3,ROW(),""))</f>
        <v/>
      </c>
      <c r="I192" s="60" t="str">
        <f t="shared" si="14"/>
        <v/>
      </c>
      <c r="J192" s="44" t="str">
        <f t="shared" si="15"/>
        <v/>
      </c>
      <c r="K192" s="61" t="str">
        <f>IF(OR(I192="",I192=$C$3),"",IF(COUNTIF(I$2:I192,I192)=3,ROW(),""))</f>
        <v/>
      </c>
      <c r="L192" s="45" t="str">
        <f t="shared" si="16"/>
        <v/>
      </c>
    </row>
    <row r="193" spans="1:12" x14ac:dyDescent="0.25">
      <c r="A193" s="1">
        <v>190</v>
      </c>
      <c r="B193"/>
      <c r="C193"/>
      <c r="D193" s="1"/>
      <c r="E193" s="45" t="e">
        <f>IF(MATCH(A193,Finish!A:A,0)&gt;0,"Y","")</f>
        <v>#N/A</v>
      </c>
      <c r="F193" s="60" t="str">
        <f t="shared" si="12"/>
        <v/>
      </c>
      <c r="G193" s="44" t="str">
        <f t="shared" si="13"/>
        <v/>
      </c>
      <c r="H193" s="61" t="str">
        <f>IF(OR(F193="",F193=$C$3),"",IF(COUNTIF(F$2:F193,F193)=3,ROW(),""))</f>
        <v/>
      </c>
      <c r="I193" s="60" t="str">
        <f t="shared" si="14"/>
        <v/>
      </c>
      <c r="J193" s="44" t="str">
        <f t="shared" si="15"/>
        <v/>
      </c>
      <c r="K193" s="61" t="str">
        <f>IF(OR(I193="",I193=$C$3),"",IF(COUNTIF(I$2:I193,I193)=3,ROW(),""))</f>
        <v/>
      </c>
      <c r="L193" s="45" t="str">
        <f t="shared" si="16"/>
        <v/>
      </c>
    </row>
    <row r="194" spans="1:12" x14ac:dyDescent="0.25">
      <c r="A194" s="1">
        <v>191</v>
      </c>
      <c r="B194"/>
      <c r="C194"/>
      <c r="D194" s="1"/>
      <c r="E194" s="45" t="e">
        <f>IF(MATCH(A194,Finish!A:A,0)&gt;0,"Y","")</f>
        <v>#N/A</v>
      </c>
      <c r="F194" s="60" t="str">
        <f t="shared" si="12"/>
        <v/>
      </c>
      <c r="G194" s="44" t="str">
        <f t="shared" si="13"/>
        <v/>
      </c>
      <c r="H194" s="61" t="str">
        <f>IF(OR(F194="",F194=$C$3),"",IF(COUNTIF(F$2:F194,F194)=3,ROW(),""))</f>
        <v/>
      </c>
      <c r="I194" s="60" t="str">
        <f t="shared" si="14"/>
        <v/>
      </c>
      <c r="J194" s="44" t="str">
        <f t="shared" si="15"/>
        <v/>
      </c>
      <c r="K194" s="61" t="str">
        <f>IF(OR(I194="",I194=$C$3),"",IF(COUNTIF(I$2:I194,I194)=3,ROW(),""))</f>
        <v/>
      </c>
      <c r="L194" s="45" t="str">
        <f t="shared" si="16"/>
        <v/>
      </c>
    </row>
    <row r="195" spans="1:12" x14ac:dyDescent="0.25">
      <c r="A195" s="1">
        <v>192</v>
      </c>
      <c r="B195"/>
      <c r="C195"/>
      <c r="D195" s="1"/>
      <c r="E195" s="45" t="e">
        <f>IF(MATCH(A195,Finish!A:A,0)&gt;0,"Y","")</f>
        <v>#N/A</v>
      </c>
      <c r="F195" s="60" t="str">
        <f t="shared" si="12"/>
        <v/>
      </c>
      <c r="G195" s="44" t="str">
        <f t="shared" si="13"/>
        <v/>
      </c>
      <c r="H195" s="61" t="str">
        <f>IF(OR(F195="",F195=$C$3),"",IF(COUNTIF(F$2:F195,F195)=3,ROW(),""))</f>
        <v/>
      </c>
      <c r="I195" s="60" t="str">
        <f t="shared" si="14"/>
        <v/>
      </c>
      <c r="J195" s="44" t="str">
        <f t="shared" si="15"/>
        <v/>
      </c>
      <c r="K195" s="61" t="str">
        <f>IF(OR(I195="",I195=$C$3),"",IF(COUNTIF(I$2:I195,I195)=3,ROW(),""))</f>
        <v/>
      </c>
      <c r="L195" s="45" t="str">
        <f t="shared" si="16"/>
        <v/>
      </c>
    </row>
    <row r="196" spans="1:12" x14ac:dyDescent="0.25">
      <c r="A196" s="1">
        <v>193</v>
      </c>
      <c r="B196"/>
      <c r="C196"/>
      <c r="D196" s="1"/>
      <c r="E196" s="45" t="e">
        <f>IF(MATCH(A196,Finish!A:A,0)&gt;0,"Y","")</f>
        <v>#N/A</v>
      </c>
      <c r="F196" s="60" t="str">
        <f t="shared" si="12"/>
        <v/>
      </c>
      <c r="G196" s="44" t="str">
        <f t="shared" si="13"/>
        <v/>
      </c>
      <c r="H196" s="61" t="str">
        <f>IF(OR(F196="",F196=$C$3),"",IF(COUNTIF(F$2:F196,F196)=3,ROW(),""))</f>
        <v/>
      </c>
      <c r="I196" s="60" t="str">
        <f t="shared" si="14"/>
        <v/>
      </c>
      <c r="J196" s="44" t="str">
        <f t="shared" si="15"/>
        <v/>
      </c>
      <c r="K196" s="61" t="str">
        <f>IF(OR(I196="",I196=$C$3),"",IF(COUNTIF(I$2:I196,I196)=3,ROW(),""))</f>
        <v/>
      </c>
      <c r="L196" s="45" t="str">
        <f t="shared" si="16"/>
        <v/>
      </c>
    </row>
    <row r="197" spans="1:12" x14ac:dyDescent="0.25">
      <c r="A197" s="1">
        <v>194</v>
      </c>
      <c r="B197"/>
      <c r="C197"/>
      <c r="D197" s="1"/>
      <c r="E197" s="45" t="e">
        <f>IF(MATCH(A197,Finish!A:A,0)&gt;0,"Y","")</f>
        <v>#N/A</v>
      </c>
      <c r="F197" s="60" t="str">
        <f t="shared" ref="F197:F203" si="17">IF(LEFT(D197,1)="M",C197,"")</f>
        <v/>
      </c>
      <c r="G197" s="44" t="str">
        <f t="shared" ref="G197:G203" si="18">IF(H197="","",RANK(H197,H:H,1))</f>
        <v/>
      </c>
      <c r="H197" s="61" t="str">
        <f>IF(OR(F197="",F197=$C$3),"",IF(COUNTIF(F$2:F197,F197)=3,ROW(),""))</f>
        <v/>
      </c>
      <c r="I197" s="60" t="str">
        <f t="shared" ref="I197:I203" si="19">IF(LEFT(D197,1)="W",C197,"")</f>
        <v/>
      </c>
      <c r="J197" s="44" t="str">
        <f t="shared" ref="J197:J203" si="20">IF(K197="","",RANK(K197,K:K,1))</f>
        <v/>
      </c>
      <c r="K197" s="61" t="str">
        <f>IF(OR(I197="",I197=$C$3),"",IF(COUNTIF(I$2:I197,I197)=3,ROW(),""))</f>
        <v/>
      </c>
      <c r="L197" s="45" t="str">
        <f t="shared" ref="L197:L203" si="21">IF(B197="","",A197)</f>
        <v/>
      </c>
    </row>
    <row r="198" spans="1:12" x14ac:dyDescent="0.25">
      <c r="A198" s="45">
        <f t="shared" ref="A198:A203" si="22">A197+1</f>
        <v>195</v>
      </c>
      <c r="B198"/>
      <c r="C198"/>
      <c r="D198" s="1"/>
      <c r="E198" s="45" t="e">
        <f>IF(MATCH(A198,Finish!A:A,0)&gt;0,"Y","")</f>
        <v>#N/A</v>
      </c>
      <c r="F198" s="60" t="str">
        <f t="shared" si="17"/>
        <v/>
      </c>
      <c r="G198" s="44" t="str">
        <f t="shared" si="18"/>
        <v/>
      </c>
      <c r="H198" s="61" t="str">
        <f>IF(OR(F198="",F198=$C$3),"",IF(COUNTIF(F$2:F198,F198)=3,ROW(),""))</f>
        <v/>
      </c>
      <c r="I198" s="60" t="str">
        <f t="shared" si="19"/>
        <v/>
      </c>
      <c r="J198" s="44" t="str">
        <f t="shared" si="20"/>
        <v/>
      </c>
      <c r="K198" s="61" t="str">
        <f>IF(OR(I198="",I198=$C$3),"",IF(COUNTIF(I$2:I198,I198)=3,ROW(),""))</f>
        <v/>
      </c>
      <c r="L198" s="45" t="str">
        <f t="shared" si="21"/>
        <v/>
      </c>
    </row>
    <row r="199" spans="1:12" x14ac:dyDescent="0.25">
      <c r="A199" s="45">
        <f t="shared" si="22"/>
        <v>196</v>
      </c>
      <c r="B199"/>
      <c r="C199"/>
      <c r="D199" s="1"/>
      <c r="E199" s="45" t="e">
        <f>IF(MATCH(A199,Finish!A:A,0)&gt;0,"Y","")</f>
        <v>#N/A</v>
      </c>
      <c r="F199" s="60" t="str">
        <f t="shared" si="17"/>
        <v/>
      </c>
      <c r="G199" s="44" t="str">
        <f t="shared" si="18"/>
        <v/>
      </c>
      <c r="H199" s="61" t="str">
        <f>IF(OR(F199="",F199=$C$3),"",IF(COUNTIF(F$2:F199,F199)=3,ROW(),""))</f>
        <v/>
      </c>
      <c r="I199" s="60" t="str">
        <f t="shared" si="19"/>
        <v/>
      </c>
      <c r="J199" s="44" t="str">
        <f t="shared" si="20"/>
        <v/>
      </c>
      <c r="K199" s="61" t="str">
        <f>IF(OR(I199="",I199=$C$3),"",IF(COUNTIF(I$2:I199,I199)=3,ROW(),""))</f>
        <v/>
      </c>
      <c r="L199" s="45" t="str">
        <f t="shared" si="21"/>
        <v/>
      </c>
    </row>
    <row r="200" spans="1:12" x14ac:dyDescent="0.25">
      <c r="A200" s="45">
        <f t="shared" si="22"/>
        <v>197</v>
      </c>
      <c r="B200"/>
      <c r="C200"/>
      <c r="D200" s="1"/>
      <c r="E200" s="45" t="e">
        <f>IF(MATCH(A200,Finish!A:A,0)&gt;0,"Y","")</f>
        <v>#N/A</v>
      </c>
      <c r="F200" s="60" t="str">
        <f t="shared" si="17"/>
        <v/>
      </c>
      <c r="G200" s="44" t="str">
        <f t="shared" si="18"/>
        <v/>
      </c>
      <c r="H200" s="61" t="str">
        <f>IF(OR(F200="",F200=$C$3),"",IF(COUNTIF(F$2:F200,F200)=3,ROW(),""))</f>
        <v/>
      </c>
      <c r="I200" s="60" t="str">
        <f t="shared" si="19"/>
        <v/>
      </c>
      <c r="J200" s="44" t="str">
        <f t="shared" si="20"/>
        <v/>
      </c>
      <c r="K200" s="61" t="str">
        <f>IF(OR(I200="",I200=$C$3),"",IF(COUNTIF(I$2:I200,I200)=3,ROW(),""))</f>
        <v/>
      </c>
      <c r="L200" s="45" t="str">
        <f t="shared" si="21"/>
        <v/>
      </c>
    </row>
    <row r="201" spans="1:12" x14ac:dyDescent="0.25">
      <c r="A201" s="45">
        <f t="shared" si="22"/>
        <v>198</v>
      </c>
      <c r="B201"/>
      <c r="C201"/>
      <c r="D201" s="1"/>
      <c r="E201" s="45" t="e">
        <f>IF(MATCH(A201,Finish!A:A,0)&gt;0,"Y","")</f>
        <v>#N/A</v>
      </c>
      <c r="F201" s="60" t="str">
        <f t="shared" si="17"/>
        <v/>
      </c>
      <c r="G201" s="44" t="str">
        <f t="shared" si="18"/>
        <v/>
      </c>
      <c r="H201" s="61" t="str">
        <f>IF(OR(F201="",F201=$C$3),"",IF(COUNTIF(F$2:F201,F201)=3,ROW(),""))</f>
        <v/>
      </c>
      <c r="I201" s="60" t="str">
        <f t="shared" si="19"/>
        <v/>
      </c>
      <c r="J201" s="44" t="str">
        <f t="shared" si="20"/>
        <v/>
      </c>
      <c r="K201" s="61" t="str">
        <f>IF(OR(I201="",I201=$C$3),"",IF(COUNTIF(I$2:I201,I201)=3,ROW(),""))</f>
        <v/>
      </c>
      <c r="L201" s="45" t="str">
        <f t="shared" si="21"/>
        <v/>
      </c>
    </row>
    <row r="202" spans="1:12" x14ac:dyDescent="0.25">
      <c r="A202" s="45">
        <f t="shared" si="22"/>
        <v>199</v>
      </c>
      <c r="B202"/>
      <c r="C202"/>
      <c r="D202" s="1"/>
      <c r="E202" s="45" t="e">
        <f>IF(MATCH(A202,Finish!A:A,0)&gt;0,"Y","")</f>
        <v>#N/A</v>
      </c>
      <c r="F202" s="60" t="str">
        <f t="shared" si="17"/>
        <v/>
      </c>
      <c r="G202" s="44" t="str">
        <f t="shared" si="18"/>
        <v/>
      </c>
      <c r="H202" s="61" t="str">
        <f>IF(OR(F202="",F202=$C$3),"",IF(COUNTIF(F$2:F202,F202)=3,ROW(),""))</f>
        <v/>
      </c>
      <c r="I202" s="60" t="str">
        <f t="shared" si="19"/>
        <v/>
      </c>
      <c r="J202" s="44" t="str">
        <f t="shared" si="20"/>
        <v/>
      </c>
      <c r="K202" s="61" t="str">
        <f>IF(OR(I202="",I202=$C$3),"",IF(COUNTIF(I$2:I202,I202)=3,ROW(),""))</f>
        <v/>
      </c>
      <c r="L202" s="45" t="str">
        <f t="shared" si="21"/>
        <v/>
      </c>
    </row>
    <row r="203" spans="1:12" x14ac:dyDescent="0.25">
      <c r="A203" s="45">
        <f t="shared" si="22"/>
        <v>200</v>
      </c>
      <c r="B203"/>
      <c r="C203"/>
      <c r="D203" s="1"/>
      <c r="E203" s="45" t="e">
        <f>IF(MATCH(A203,Finish!A:A,0)&gt;0,"Y","")</f>
        <v>#N/A</v>
      </c>
      <c r="F203" s="60" t="str">
        <f t="shared" si="17"/>
        <v/>
      </c>
      <c r="G203" s="44" t="str">
        <f t="shared" si="18"/>
        <v/>
      </c>
      <c r="H203" s="61" t="str">
        <f>IF(OR(F203="",F203=$C$3),"",IF(COUNTIF(F$2:F203,F203)=3,ROW(),""))</f>
        <v/>
      </c>
      <c r="I203" s="60" t="str">
        <f t="shared" si="19"/>
        <v/>
      </c>
      <c r="J203" s="44" t="str">
        <f t="shared" si="20"/>
        <v/>
      </c>
      <c r="K203" s="61" t="str">
        <f>IF(OR(I203="",I203=$C$3),"",IF(COUNTIF(I$2:I203,I203)=3,ROW(),""))</f>
        <v/>
      </c>
      <c r="L203" s="45" t="str">
        <f t="shared" si="21"/>
        <v/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category" xr:uid="{00000000-0002-0000-0100-000000000000}">
          <x14:formula1>
            <xm:f>categories!$A$1:$A$29</xm:f>
          </x14:formula1>
          <xm:sqref>D4:D203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3"/>
  <sheetViews>
    <sheetView zoomScaleNormal="100" workbookViewId="0">
      <pane ySplit="3" topLeftCell="A97" activePane="bottomLeft" state="frozen"/>
      <selection pane="bottomLeft" activeCell="E114" sqref="E114"/>
    </sheetView>
  </sheetViews>
  <sheetFormatPr defaultColWidth="9.109375" defaultRowHeight="13.2" x14ac:dyDescent="0.25"/>
  <cols>
    <col min="1" max="1" width="11.44140625" style="45" bestFit="1" customWidth="1"/>
    <col min="2" max="2" width="7.88671875" style="64" customWidth="1"/>
    <col min="3" max="3" width="6" style="44" bestFit="1" customWidth="1"/>
    <col min="4" max="4" width="6.33203125" style="45" customWidth="1"/>
    <col min="5" max="5" width="6" style="45" customWidth="1"/>
    <col min="6" max="6" width="9.44140625" style="66" customWidth="1"/>
    <col min="7" max="7" width="9.6640625" style="44" customWidth="1"/>
    <col min="8" max="8" width="8.109375" style="45" bestFit="1" customWidth="1"/>
    <col min="9" max="9" width="8.5546875" style="45" bestFit="1" customWidth="1"/>
    <col min="10" max="10" width="9.109375" style="45"/>
    <col min="11" max="12" width="7.33203125" style="45" customWidth="1"/>
    <col min="13" max="13" width="17.109375" style="44" bestFit="1" customWidth="1"/>
    <col min="14" max="14" width="12.33203125" style="44" customWidth="1"/>
    <col min="15" max="15" width="5.88671875" style="44" customWidth="1"/>
    <col min="16" max="16" width="8" style="45" bestFit="1" customWidth="1"/>
    <col min="17" max="17" width="9" style="44" bestFit="1" customWidth="1"/>
    <col min="18" max="18" width="9.109375" style="45"/>
    <col min="19" max="19" width="5.33203125" style="45" bestFit="1" customWidth="1"/>
    <col min="20" max="16384" width="9.109375" style="44"/>
  </cols>
  <sheetData>
    <row r="1" spans="1:19" x14ac:dyDescent="0.25">
      <c r="B1" s="62" t="s">
        <v>6</v>
      </c>
      <c r="C1" s="63">
        <f>COUNT(A:A)</f>
        <v>110</v>
      </c>
    </row>
    <row r="2" spans="1:19" x14ac:dyDescent="0.25">
      <c r="B2" s="62" t="s">
        <v>7</v>
      </c>
      <c r="C2" s="63">
        <f>Summary!C2-Finish!C1</f>
        <v>0</v>
      </c>
    </row>
    <row r="3" spans="1:19" s="50" customFormat="1" x14ac:dyDescent="0.25">
      <c r="A3" s="49" t="s">
        <v>3</v>
      </c>
      <c r="B3" s="69"/>
      <c r="C3" s="49" t="s">
        <v>35</v>
      </c>
      <c r="D3" s="49" t="s">
        <v>33</v>
      </c>
      <c r="E3" s="49" t="s">
        <v>34</v>
      </c>
      <c r="F3" s="67" t="s">
        <v>4</v>
      </c>
      <c r="G3" s="50" t="s">
        <v>14</v>
      </c>
      <c r="H3" s="49" t="s">
        <v>5</v>
      </c>
      <c r="I3" s="49" t="s">
        <v>38</v>
      </c>
      <c r="J3" s="49" t="s">
        <v>59</v>
      </c>
      <c r="K3" s="49"/>
      <c r="L3" s="49"/>
      <c r="M3" s="50" t="s">
        <v>1</v>
      </c>
      <c r="N3" s="50" t="s">
        <v>12</v>
      </c>
      <c r="O3" s="50" t="s">
        <v>32</v>
      </c>
      <c r="P3" s="49" t="s">
        <v>31</v>
      </c>
      <c r="Q3" s="50" t="s">
        <v>29</v>
      </c>
      <c r="R3" s="49" t="s">
        <v>4</v>
      </c>
      <c r="S3" s="49" t="s">
        <v>42</v>
      </c>
    </row>
    <row r="4" spans="1:19" x14ac:dyDescent="0.25">
      <c r="A4" s="1">
        <v>87</v>
      </c>
      <c r="B4" s="64" t="str">
        <f>IF(A4="","ready",IF(COUNTIF(Entry!L:L,A4)=0,"unknown number",IF(MATCH(A4,A:A,0)&lt;ROW(),"duplicate number","OK")))</f>
        <v>OK</v>
      </c>
      <c r="C4" s="1">
        <v>0</v>
      </c>
      <c r="D4" s="1">
        <v>32</v>
      </c>
      <c r="E4" s="1">
        <v>25</v>
      </c>
      <c r="F4" s="66">
        <f t="shared" ref="F4:F67" si="0">($C4+$D4/60+$E4/3600)/24</f>
        <v>2.2511574074074073E-2</v>
      </c>
      <c r="G4" s="65" t="str">
        <f t="shared" ref="G4:G67" si="1">IF(ROW()&lt;5,"",IF(A4="","ready",IF(F4&lt;F3,"time error","OK")))</f>
        <v/>
      </c>
      <c r="H4" s="45">
        <f>ROW()-3</f>
        <v>1</v>
      </c>
      <c r="I4" s="45" t="str">
        <f>IF(A4="","",O4&amp;":"&amp;COUNTIF(O$4:O4,O4))</f>
        <v>M:1</v>
      </c>
      <c r="J4" s="45" t="str">
        <f>IF(LEFT(O4,1)="W",COUNTIF(O$4:O4,"W*"),"")</f>
        <v/>
      </c>
      <c r="M4" s="44" t="str">
        <f>IF(A4="","",VLOOKUP($A4,Entry!A:D,2,FALSE))</f>
        <v>Grant Cunliffe</v>
      </c>
      <c r="N4" s="44" t="str">
        <f>IF(A4="","",VLOOKUP($A4,Entry!A:D,3,FALSE))</f>
        <v>Rossendale Harriers</v>
      </c>
      <c r="O4" s="44" t="str">
        <f>IF(A4="","",IF(VLOOKUP($A4,Entry!A:D,4,FALSE)="","M",VLOOKUP($A4,Entry!A:D,4,FALSE)))</f>
        <v>M</v>
      </c>
      <c r="P4" s="45" t="e">
        <f>VLOOKUP(Finish!A4,Summit!A:B,2,FALSE)</f>
        <v>#N/A</v>
      </c>
      <c r="Q4" s="45" t="str">
        <f>IF(AND(ROW()&gt;4,COUNTIF($O$4:$O4,$O4)=1),"*","")</f>
        <v/>
      </c>
      <c r="R4" s="66">
        <f>F4</f>
        <v>2.2511574074074073E-2</v>
      </c>
      <c r="S4" s="45">
        <f>H4</f>
        <v>1</v>
      </c>
    </row>
    <row r="5" spans="1:19" x14ac:dyDescent="0.25">
      <c r="A5" s="1">
        <v>84</v>
      </c>
      <c r="B5" s="64" t="str">
        <f>IF(A5="","ready",IF(COUNTIF(Entry!L:L,A5)=0,"unknown number",IF(MATCH(A5,A:A,0)&lt;ROW(),"duplicate number","OK")))</f>
        <v>OK</v>
      </c>
      <c r="C5" s="1">
        <f>C4</f>
        <v>0</v>
      </c>
      <c r="D5" s="1">
        <v>33</v>
      </c>
      <c r="E5" s="1">
        <v>27</v>
      </c>
      <c r="F5" s="66">
        <f t="shared" si="0"/>
        <v>2.3229166666666665E-2</v>
      </c>
      <c r="G5" s="65" t="str">
        <f t="shared" si="1"/>
        <v>OK</v>
      </c>
      <c r="H5" s="45">
        <f t="shared" ref="H5:H68" si="2">ROW()-3</f>
        <v>2</v>
      </c>
      <c r="I5" s="45" t="str">
        <f>IF(A5="","",O5&amp;":"&amp;COUNTIF(O$4:O5,O5))</f>
        <v>MU21:1</v>
      </c>
      <c r="J5" s="45" t="str">
        <f>IF(LEFT(O5,1)="W",COUNTIF(O$4:O5,"W*"),"")</f>
        <v/>
      </c>
      <c r="M5" s="44" t="str">
        <f>IF(A5="","",VLOOKUP($A5,Entry!A:D,2,FALSE))</f>
        <v>Joe Ormerod</v>
      </c>
      <c r="N5" s="44" t="str">
        <f>IF(A5="","",VLOOKUP($A5,Entry!A:D,3,FALSE))</f>
        <v>Rossendale Harriers</v>
      </c>
      <c r="O5" s="44" t="str">
        <f>IF(A5="","",IF(VLOOKUP($A5,Entry!A:D,4,FALSE)="","M",VLOOKUP($A5,Entry!A:D,4,FALSE)))</f>
        <v>MU21</v>
      </c>
      <c r="P5" s="45" t="e">
        <f>VLOOKUP(Finish!A5,Summit!A:B,2,FALSE)</f>
        <v>#N/A</v>
      </c>
      <c r="Q5" s="45" t="str">
        <f>IF(AND(ROW()&gt;4,COUNTIF($O$4:$O5,$O5)=1),"*","")</f>
        <v>*</v>
      </c>
      <c r="R5" s="66">
        <f t="shared" ref="R5:R68" si="3">F5</f>
        <v>2.3229166666666665E-2</v>
      </c>
      <c r="S5" s="45">
        <f t="shared" ref="S5:S68" si="4">H5</f>
        <v>2</v>
      </c>
    </row>
    <row r="6" spans="1:19" x14ac:dyDescent="0.25">
      <c r="A6" s="1">
        <v>61</v>
      </c>
      <c r="B6" s="64" t="str">
        <f>IF(A6="","ready",IF(COUNTIF(Entry!L:L,A6)=0,"unknown number",IF(MATCH(A6,A:A,0)&lt;ROW(),"duplicate number","OK")))</f>
        <v>OK</v>
      </c>
      <c r="C6" s="1">
        <f t="shared" ref="C6:D12" si="5">C5</f>
        <v>0</v>
      </c>
      <c r="D6" s="1">
        <v>34</v>
      </c>
      <c r="E6" s="1">
        <v>51</v>
      </c>
      <c r="F6" s="66">
        <f t="shared" si="0"/>
        <v>2.4201388888888887E-2</v>
      </c>
      <c r="G6" s="65" t="str">
        <f t="shared" si="1"/>
        <v>OK</v>
      </c>
      <c r="H6" s="45">
        <f t="shared" si="2"/>
        <v>3</v>
      </c>
      <c r="I6" s="45" t="str">
        <f>IF(A6="","",O6&amp;":"&amp;COUNTIF(O$4:O6,O6))</f>
        <v>MU21:2</v>
      </c>
      <c r="J6" s="45" t="str">
        <f>IF(LEFT(O6,1)="W",COUNTIF(O$4:O6,"W*"),"")</f>
        <v/>
      </c>
      <c r="M6" s="44" t="str">
        <f>IF(A6="","",VLOOKUP($A6,Entry!A:D,2,FALSE))</f>
        <v>Joe Hopley</v>
      </c>
      <c r="N6" s="44" t="str">
        <f>IF(A6="","",VLOOKUP($A6,Entry!A:D,3,FALSE))</f>
        <v>Rossendale Harriers</v>
      </c>
      <c r="O6" s="44" t="str">
        <f>IF(A6="","",IF(VLOOKUP($A6,Entry!A:D,4,FALSE)="","M",VLOOKUP($A6,Entry!A:D,4,FALSE)))</f>
        <v>MU21</v>
      </c>
      <c r="P6" s="45" t="e">
        <f>VLOOKUP(Finish!A6,Summit!A:B,2,FALSE)</f>
        <v>#N/A</v>
      </c>
      <c r="Q6" s="45" t="str">
        <f>IF(AND(ROW()&gt;4,COUNTIF($O$4:$O6,$O6)=1),"*","")</f>
        <v/>
      </c>
      <c r="R6" s="66">
        <f t="shared" si="3"/>
        <v>2.4201388888888887E-2</v>
      </c>
      <c r="S6" s="45">
        <f t="shared" si="4"/>
        <v>3</v>
      </c>
    </row>
    <row r="7" spans="1:19" x14ac:dyDescent="0.25">
      <c r="A7" s="1">
        <v>67</v>
      </c>
      <c r="B7" s="64" t="str">
        <f>IF(A7="","ready",IF(COUNTIF(Entry!L:L,A7)=0,"unknown number",IF(MATCH(A7,A:A,0)&lt;ROW(),"duplicate number","OK")))</f>
        <v>OK</v>
      </c>
      <c r="C7" s="1">
        <f t="shared" si="5"/>
        <v>0</v>
      </c>
      <c r="D7" s="1">
        <v>36</v>
      </c>
      <c r="E7" s="1">
        <v>23</v>
      </c>
      <c r="F7" s="66">
        <f t="shared" si="0"/>
        <v>2.5266203703703704E-2</v>
      </c>
      <c r="G7" s="65" t="str">
        <f t="shared" si="1"/>
        <v>OK</v>
      </c>
      <c r="H7" s="45">
        <f t="shared" si="2"/>
        <v>4</v>
      </c>
      <c r="I7" s="45" t="str">
        <f>IF(A7="","",O7&amp;":"&amp;COUNTIF(O$4:O7,O7))</f>
        <v>M:2</v>
      </c>
      <c r="J7" s="45" t="str">
        <f>IF(LEFT(O7,1)="W",COUNTIF(O$4:O7,"W*"),"")</f>
        <v/>
      </c>
      <c r="M7" s="44" t="str">
        <f>IF(A7="","",VLOOKUP($A7,Entry!A:D,2,FALSE))</f>
        <v>Sean Greenwood</v>
      </c>
      <c r="N7" s="44" t="str">
        <f>IF(A7="","",VLOOKUP($A7,Entry!A:D,3,FALSE))</f>
        <v>Rossendale Harriers</v>
      </c>
      <c r="O7" s="44" t="str">
        <f>IF(A7="","",IF(VLOOKUP($A7,Entry!A:D,4,FALSE)="","M",VLOOKUP($A7,Entry!A:D,4,FALSE)))</f>
        <v>M</v>
      </c>
      <c r="P7" s="45" t="e">
        <f>VLOOKUP(Finish!A7,Summit!A:B,2,FALSE)</f>
        <v>#N/A</v>
      </c>
      <c r="Q7" s="45" t="str">
        <f>IF(AND(ROW()&gt;4,COUNTIF($O$4:$O7,$O7)=1),"*","")</f>
        <v/>
      </c>
      <c r="R7" s="66">
        <f t="shared" si="3"/>
        <v>2.5266203703703704E-2</v>
      </c>
      <c r="S7" s="45">
        <f t="shared" si="4"/>
        <v>4</v>
      </c>
    </row>
    <row r="8" spans="1:19" x14ac:dyDescent="0.25">
      <c r="A8" s="1">
        <v>48</v>
      </c>
      <c r="B8" s="64" t="str">
        <f>IF(A8="","ready",IF(COUNTIF(Entry!L:L,A8)=0,"unknown number",IF(MATCH(A8,A:A,0)&lt;ROW(),"duplicate number","OK")))</f>
        <v>OK</v>
      </c>
      <c r="C8" s="1">
        <f t="shared" si="5"/>
        <v>0</v>
      </c>
      <c r="D8" s="1">
        <v>37</v>
      </c>
      <c r="E8" s="1">
        <v>39</v>
      </c>
      <c r="F8" s="66">
        <f t="shared" si="0"/>
        <v>2.6145833333333337E-2</v>
      </c>
      <c r="G8" s="65" t="str">
        <f t="shared" si="1"/>
        <v>OK</v>
      </c>
      <c r="H8" s="45">
        <f t="shared" si="2"/>
        <v>5</v>
      </c>
      <c r="I8" s="45" t="str">
        <f>IF(A8="","",O8&amp;":"&amp;COUNTIF(O$4:O8,O8))</f>
        <v>M:3</v>
      </c>
      <c r="J8" s="45" t="str">
        <f>IF(LEFT(O8,1)="W",COUNTIF(O$4:O8,"W*"),"")</f>
        <v/>
      </c>
      <c r="M8" s="44" t="str">
        <f>IF(A8="","",VLOOKUP($A8,Entry!A:D,2,FALSE))</f>
        <v>Rob Mills</v>
      </c>
      <c r="N8" s="44" t="str">
        <f>IF(A8="","",VLOOKUP($A8,Entry!A:D,3,FALSE))</f>
        <v>unattached</v>
      </c>
      <c r="O8" s="44" t="str">
        <f>IF(A8="","",IF(VLOOKUP($A8,Entry!A:D,4,FALSE)="","M",VLOOKUP($A8,Entry!A:D,4,FALSE)))</f>
        <v>M</v>
      </c>
      <c r="P8" s="45" t="e">
        <f>VLOOKUP(Finish!A8,Summit!A:B,2,FALSE)</f>
        <v>#N/A</v>
      </c>
      <c r="Q8" s="45" t="str">
        <f>IF(AND(ROW()&gt;4,COUNTIF($O$4:$O8,$O8)=1),"*","")</f>
        <v/>
      </c>
      <c r="R8" s="66">
        <f t="shared" si="3"/>
        <v>2.6145833333333337E-2</v>
      </c>
      <c r="S8" s="45">
        <f t="shared" si="4"/>
        <v>5</v>
      </c>
    </row>
    <row r="9" spans="1:19" x14ac:dyDescent="0.25">
      <c r="A9" s="1">
        <v>14</v>
      </c>
      <c r="B9" s="64" t="str">
        <f>IF(A9="","ready",IF(COUNTIF(Entry!L:L,A9)=0,"unknown number",IF(MATCH(A9,A:A,0)&lt;ROW(),"duplicate number","OK")))</f>
        <v>OK</v>
      </c>
      <c r="C9" s="1">
        <f t="shared" si="5"/>
        <v>0</v>
      </c>
      <c r="D9" s="1">
        <v>40</v>
      </c>
      <c r="E9" s="1">
        <v>9</v>
      </c>
      <c r="F9" s="66">
        <f t="shared" si="0"/>
        <v>2.7881944444444442E-2</v>
      </c>
      <c r="G9" s="65" t="str">
        <f t="shared" si="1"/>
        <v>OK</v>
      </c>
      <c r="H9" s="45">
        <f t="shared" si="2"/>
        <v>6</v>
      </c>
      <c r="I9" s="45" t="str">
        <f>IF(A9="","",O9&amp;":"&amp;COUNTIF(O$4:O9,O9))</f>
        <v>M:4</v>
      </c>
      <c r="J9" s="45" t="str">
        <f>IF(LEFT(O9,1)="W",COUNTIF(O$4:O9,"W*"),"")</f>
        <v/>
      </c>
      <c r="M9" s="44" t="str">
        <f>IF(A9="","",VLOOKUP($A9,Entry!A:D,2,FALSE))</f>
        <v>Philip Greenwood</v>
      </c>
      <c r="N9" s="44" t="str">
        <f>IF(A9="","",VLOOKUP($A9,Entry!A:D,3,FALSE))</f>
        <v>Rossendale Harriers</v>
      </c>
      <c r="O9" s="44" t="str">
        <f>IF(A9="","",IF(VLOOKUP($A9,Entry!A:D,4,FALSE)="","M",VLOOKUP($A9,Entry!A:D,4,FALSE)))</f>
        <v>M</v>
      </c>
      <c r="P9" s="45" t="e">
        <f>VLOOKUP(Finish!A9,Summit!A:B,2,FALSE)</f>
        <v>#N/A</v>
      </c>
      <c r="Q9" s="45" t="str">
        <f>IF(AND(ROW()&gt;4,COUNTIF($O$4:$O9,$O9)=1),"*","")</f>
        <v/>
      </c>
      <c r="R9" s="66">
        <f t="shared" si="3"/>
        <v>2.7881944444444442E-2</v>
      </c>
      <c r="S9" s="45">
        <f t="shared" si="4"/>
        <v>6</v>
      </c>
    </row>
    <row r="10" spans="1:19" x14ac:dyDescent="0.25">
      <c r="A10" s="1">
        <v>51</v>
      </c>
      <c r="B10" s="64" t="str">
        <f>IF(A10="","ready",IF(COUNTIF(Entry!L:L,A10)=0,"unknown number",IF(MATCH(A10,A:A,0)&lt;ROW(),"duplicate number","OK")))</f>
        <v>OK</v>
      </c>
      <c r="C10" s="1">
        <f t="shared" si="5"/>
        <v>0</v>
      </c>
      <c r="D10" s="1">
        <f t="shared" si="5"/>
        <v>40</v>
      </c>
      <c r="E10" s="1">
        <v>23</v>
      </c>
      <c r="F10" s="66">
        <f t="shared" si="0"/>
        <v>2.8043981481481479E-2</v>
      </c>
      <c r="G10" s="65" t="str">
        <f t="shared" si="1"/>
        <v>OK</v>
      </c>
      <c r="H10" s="45">
        <f t="shared" si="2"/>
        <v>7</v>
      </c>
      <c r="I10" s="45" t="str">
        <f>IF(A10="","",O10&amp;":"&amp;COUNTIF(O$4:O10,O10))</f>
        <v>M45:1</v>
      </c>
      <c r="J10" s="45" t="str">
        <f>IF(LEFT(O10,1)="W",COUNTIF(O$4:O10,"W*"),"")</f>
        <v/>
      </c>
      <c r="M10" s="44" t="str">
        <f>IF(A10="","",VLOOKUP($A10,Entry!A:D,2,FALSE))</f>
        <v>Gaz Pemberton</v>
      </c>
      <c r="N10" s="44" t="str">
        <f>IF(A10="","",VLOOKUP($A10,Entry!A:D,3,FALSE))</f>
        <v>Todmorden Harriers</v>
      </c>
      <c r="O10" s="44" t="str">
        <f>IF(A10="","",IF(VLOOKUP($A10,Entry!A:D,4,FALSE)="","M",VLOOKUP($A10,Entry!A:D,4,FALSE)))</f>
        <v>M45</v>
      </c>
      <c r="P10" s="45" t="e">
        <f>VLOOKUP(Finish!A10,Summit!A:B,2,FALSE)</f>
        <v>#N/A</v>
      </c>
      <c r="Q10" s="45" t="str">
        <f>IF(AND(ROW()&gt;4,COUNTIF($O$4:$O10,$O10)=1),"*","")</f>
        <v>*</v>
      </c>
      <c r="R10" s="66">
        <f t="shared" si="3"/>
        <v>2.8043981481481479E-2</v>
      </c>
      <c r="S10" s="45">
        <f t="shared" si="4"/>
        <v>7</v>
      </c>
    </row>
    <row r="11" spans="1:19" x14ac:dyDescent="0.25">
      <c r="A11" s="1">
        <v>100</v>
      </c>
      <c r="B11" s="64" t="str">
        <f>IF(A11="","ready",IF(COUNTIF(Entry!L:L,A11)=0,"unknown number",IF(MATCH(A11,A:A,0)&lt;ROW(),"duplicate number","OK")))</f>
        <v>OK</v>
      </c>
      <c r="C11" s="1">
        <f t="shared" si="5"/>
        <v>0</v>
      </c>
      <c r="D11" s="1">
        <f t="shared" si="5"/>
        <v>40</v>
      </c>
      <c r="E11" s="1">
        <v>56</v>
      </c>
      <c r="F11" s="66">
        <f t="shared" si="0"/>
        <v>2.8425925925925924E-2</v>
      </c>
      <c r="G11" s="65" t="str">
        <f t="shared" si="1"/>
        <v>OK</v>
      </c>
      <c r="H11" s="45">
        <f t="shared" si="2"/>
        <v>8</v>
      </c>
      <c r="I11" s="45" t="str">
        <f>IF(A11="","",O11&amp;":"&amp;COUNTIF(O$4:O11,O11))</f>
        <v>M:5</v>
      </c>
      <c r="J11" s="45" t="str">
        <f>IF(LEFT(O11,1)="W",COUNTIF(O$4:O11,"W*"),"")</f>
        <v/>
      </c>
      <c r="M11" s="44" t="str">
        <f>IF(A11="","",VLOOKUP($A11,Entry!A:D,2,FALSE))</f>
        <v>George Clayton</v>
      </c>
      <c r="N11" s="44" t="str">
        <f>IF(A11="","",VLOOKUP($A11,Entry!A:D,3,FALSE))</f>
        <v>Rossendale Harriers</v>
      </c>
      <c r="O11" s="44" t="str">
        <f>IF(A11="","",IF(VLOOKUP($A11,Entry!A:D,4,FALSE)="","M",VLOOKUP($A11,Entry!A:D,4,FALSE)))</f>
        <v>M</v>
      </c>
      <c r="P11" s="45" t="e">
        <f>VLOOKUP(Finish!A11,Summit!A:B,2,FALSE)</f>
        <v>#N/A</v>
      </c>
      <c r="Q11" s="45" t="str">
        <f>IF(AND(ROW()&gt;4,COUNTIF($O$4:$O11,$O11)=1),"*","")</f>
        <v/>
      </c>
      <c r="R11" s="66">
        <f t="shared" si="3"/>
        <v>2.8425925925925924E-2</v>
      </c>
      <c r="S11" s="45">
        <f t="shared" si="4"/>
        <v>8</v>
      </c>
    </row>
    <row r="12" spans="1:19" x14ac:dyDescent="0.25">
      <c r="A12" s="1">
        <v>81</v>
      </c>
      <c r="B12" s="64" t="str">
        <f>IF(A12="","ready",IF(COUNTIF(Entry!L:L,A12)=0,"unknown number",IF(MATCH(A12,A:A,0)&lt;ROW(),"duplicate number","OK")))</f>
        <v>OK</v>
      </c>
      <c r="C12" s="1">
        <f t="shared" si="5"/>
        <v>0</v>
      </c>
      <c r="D12" s="1">
        <v>41</v>
      </c>
      <c r="E12" s="1">
        <v>17</v>
      </c>
      <c r="F12" s="66">
        <f t="shared" si="0"/>
        <v>2.8668981481481479E-2</v>
      </c>
      <c r="G12" s="65" t="str">
        <f t="shared" si="1"/>
        <v>OK</v>
      </c>
      <c r="H12" s="45">
        <f t="shared" si="2"/>
        <v>9</v>
      </c>
      <c r="I12" s="45" t="str">
        <f>IF(A12="","",O12&amp;":"&amp;COUNTIF(O$4:O12,O12))</f>
        <v>M45:2</v>
      </c>
      <c r="J12" s="45" t="str">
        <f>IF(LEFT(O12,1)="W",COUNTIF(O$4:O12,"W*"),"")</f>
        <v/>
      </c>
      <c r="M12" s="44" t="str">
        <f>IF(A12="","",VLOOKUP($A12,Entry!A:D,2,FALSE))</f>
        <v>Damian Hilpin</v>
      </c>
      <c r="N12" s="44" t="str">
        <f>IF(A12="","",VLOOKUP($A12,Entry!A:D,3,FALSE))</f>
        <v>Penistone Footpath Runners</v>
      </c>
      <c r="O12" s="44" t="str">
        <f>IF(A12="","",IF(VLOOKUP($A12,Entry!A:D,4,FALSE)="","M",VLOOKUP($A12,Entry!A:D,4,FALSE)))</f>
        <v>M45</v>
      </c>
      <c r="P12" s="45" t="e">
        <f>VLOOKUP(Finish!A12,Summit!A:B,2,FALSE)</f>
        <v>#N/A</v>
      </c>
      <c r="Q12" s="45" t="str">
        <f>IF(AND(ROW()&gt;4,COUNTIF($O$4:$O12,$O12)=1),"*","")</f>
        <v/>
      </c>
      <c r="R12" s="66">
        <f t="shared" si="3"/>
        <v>2.8668981481481479E-2</v>
      </c>
      <c r="S12" s="45">
        <f t="shared" si="4"/>
        <v>9</v>
      </c>
    </row>
    <row r="13" spans="1:19" x14ac:dyDescent="0.25">
      <c r="A13" s="1">
        <v>79</v>
      </c>
      <c r="B13" s="64" t="str">
        <f>IF(A13="","ready",IF(COUNTIF(Entry!L:L,A13)=0,"unknown number",IF(MATCH(A13,A:A,0)&lt;ROW(),"duplicate number","OK")))</f>
        <v>OK</v>
      </c>
      <c r="C13" s="1">
        <f t="shared" ref="C13:D69" si="6">C12</f>
        <v>0</v>
      </c>
      <c r="D13" s="1">
        <f t="shared" si="6"/>
        <v>41</v>
      </c>
      <c r="E13" s="1">
        <v>21</v>
      </c>
      <c r="F13" s="66">
        <f t="shared" si="0"/>
        <v>2.8715277777777781E-2</v>
      </c>
      <c r="G13" s="65" t="str">
        <f t="shared" si="1"/>
        <v>OK</v>
      </c>
      <c r="H13" s="45">
        <f t="shared" si="2"/>
        <v>10</v>
      </c>
      <c r="I13" s="45" t="str">
        <f>IF(A13="","",O13&amp;":"&amp;COUNTIF(O$4:O13,O13))</f>
        <v>M:6</v>
      </c>
      <c r="J13" s="45" t="str">
        <f>IF(LEFT(O13,1)="W",COUNTIF(O$4:O13,"W*"),"")</f>
        <v/>
      </c>
      <c r="M13" s="44" t="str">
        <f>IF(A13="","",VLOOKUP($A13,Entry!A:D,2,FALSE))</f>
        <v>Jonny Hall</v>
      </c>
      <c r="N13" s="44" t="str">
        <f>IF(A13="","",VLOOKUP($A13,Entry!A:D,3,FALSE))</f>
        <v>Clayton Le Moors</v>
      </c>
      <c r="O13" s="44" t="str">
        <f>IF(A13="","",IF(VLOOKUP($A13,Entry!A:D,4,FALSE)="","M",VLOOKUP($A13,Entry!A:D,4,FALSE)))</f>
        <v>M</v>
      </c>
      <c r="P13" s="45" t="e">
        <f>VLOOKUP(Finish!A13,Summit!A:B,2,FALSE)</f>
        <v>#N/A</v>
      </c>
      <c r="Q13" s="45" t="str">
        <f>IF(AND(ROW()&gt;4,COUNTIF($O$4:$O13,$O13)=1),"*","")</f>
        <v/>
      </c>
      <c r="R13" s="66">
        <f t="shared" si="3"/>
        <v>2.8715277777777781E-2</v>
      </c>
      <c r="S13" s="45">
        <f t="shared" si="4"/>
        <v>10</v>
      </c>
    </row>
    <row r="14" spans="1:19" x14ac:dyDescent="0.25">
      <c r="A14" s="1">
        <v>42</v>
      </c>
      <c r="B14" s="64" t="str">
        <f>IF(A14="","ready",IF(COUNTIF(Entry!L:L,A14)=0,"unknown number",IF(MATCH(A14,A:A,0)&lt;ROW(),"duplicate number","OK")))</f>
        <v>OK</v>
      </c>
      <c r="C14" s="1">
        <f t="shared" si="6"/>
        <v>0</v>
      </c>
      <c r="D14" s="1">
        <f t="shared" si="6"/>
        <v>41</v>
      </c>
      <c r="E14" s="1">
        <v>37</v>
      </c>
      <c r="F14" s="66">
        <f t="shared" si="0"/>
        <v>2.8900462962962965E-2</v>
      </c>
      <c r="G14" s="65" t="str">
        <f t="shared" si="1"/>
        <v>OK</v>
      </c>
      <c r="H14" s="45">
        <f t="shared" si="2"/>
        <v>11</v>
      </c>
      <c r="I14" s="45" t="str">
        <f>IF(A14="","",O14&amp;":"&amp;COUNTIF(O$4:O14,O14))</f>
        <v>M55:1</v>
      </c>
      <c r="J14" s="45" t="str">
        <f>IF(LEFT(O14,1)="W",COUNTIF(O$4:O14,"W*"),"")</f>
        <v/>
      </c>
      <c r="M14" s="44" t="str">
        <f>IF(A14="","",VLOOKUP($A14,Entry!A:D,2,FALSE))</f>
        <v>Brian Shaw</v>
      </c>
      <c r="N14" s="44" t="str">
        <f>IF(A14="","",VLOOKUP($A14,Entry!A:D,3,FALSE))</f>
        <v>Darwen Dashers</v>
      </c>
      <c r="O14" s="44" t="str">
        <f>IF(A14="","",IF(VLOOKUP($A14,Entry!A:D,4,FALSE)="","M",VLOOKUP($A14,Entry!A:D,4,FALSE)))</f>
        <v>M55</v>
      </c>
      <c r="P14" s="45" t="e">
        <f>VLOOKUP(Finish!A14,Summit!A:B,2,FALSE)</f>
        <v>#N/A</v>
      </c>
      <c r="Q14" s="45" t="str">
        <f>IF(AND(ROW()&gt;4,COUNTIF($O$4:$O14,$O14)=1),"*","")</f>
        <v>*</v>
      </c>
      <c r="R14" s="66">
        <f t="shared" si="3"/>
        <v>2.8900462962962965E-2</v>
      </c>
      <c r="S14" s="45">
        <f t="shared" si="4"/>
        <v>11</v>
      </c>
    </row>
    <row r="15" spans="1:19" x14ac:dyDescent="0.25">
      <c r="A15" s="1">
        <v>47</v>
      </c>
      <c r="B15" s="64" t="str">
        <f>IF(A15="","ready",IF(COUNTIF(Entry!L:L,A15)=0,"unknown number",IF(MATCH(A15,A:A,0)&lt;ROW(),"duplicate number","OK")))</f>
        <v>OK</v>
      </c>
      <c r="C15" s="1">
        <f t="shared" si="6"/>
        <v>0</v>
      </c>
      <c r="D15" s="1">
        <f t="shared" si="6"/>
        <v>41</v>
      </c>
      <c r="E15" s="1">
        <v>51</v>
      </c>
      <c r="F15" s="66">
        <f t="shared" si="0"/>
        <v>2.9062500000000002E-2</v>
      </c>
      <c r="G15" s="65" t="str">
        <f t="shared" si="1"/>
        <v>OK</v>
      </c>
      <c r="H15" s="45">
        <f t="shared" si="2"/>
        <v>12</v>
      </c>
      <c r="I15" s="45" t="str">
        <f>IF(A15="","",O15&amp;":"&amp;COUNTIF(O$4:O15,O15))</f>
        <v>M:7</v>
      </c>
      <c r="J15" s="45" t="str">
        <f>IF(LEFT(O15,1)="W",COUNTIF(O$4:O15,"W*"),"")</f>
        <v/>
      </c>
      <c r="M15" s="44" t="str">
        <f>IF(A15="","",VLOOKUP($A15,Entry!A:D,2,FALSE))</f>
        <v>Logan Ditando</v>
      </c>
      <c r="N15" s="44" t="str">
        <f>IF(A15="","",VLOOKUP($A15,Entry!A:D,3,FALSE))</f>
        <v>Prestwich AC</v>
      </c>
      <c r="O15" s="44" t="str">
        <f>IF(A15="","",IF(VLOOKUP($A15,Entry!A:D,4,FALSE)="","M",VLOOKUP($A15,Entry!A:D,4,FALSE)))</f>
        <v>M</v>
      </c>
      <c r="P15" s="45" t="e">
        <f>VLOOKUP(Finish!A15,Summit!A:B,2,FALSE)</f>
        <v>#N/A</v>
      </c>
      <c r="Q15" s="45" t="str">
        <f>IF(AND(ROW()&gt;4,COUNTIF($O$4:$O15,$O15)=1),"*","")</f>
        <v/>
      </c>
      <c r="R15" s="66">
        <f t="shared" si="3"/>
        <v>2.9062500000000002E-2</v>
      </c>
      <c r="S15" s="45">
        <f t="shared" si="4"/>
        <v>12</v>
      </c>
    </row>
    <row r="16" spans="1:19" x14ac:dyDescent="0.25">
      <c r="A16" s="1">
        <v>10</v>
      </c>
      <c r="B16" s="64" t="str">
        <f>IF(A16="","ready",IF(COUNTIF(Entry!L:L,A16)=0,"unknown number",IF(MATCH(A16,A:A,0)&lt;ROW(),"duplicate number","OK")))</f>
        <v>OK</v>
      </c>
      <c r="C16" s="1">
        <f t="shared" si="6"/>
        <v>0</v>
      </c>
      <c r="D16" s="1">
        <f t="shared" si="6"/>
        <v>41</v>
      </c>
      <c r="E16" s="1">
        <v>55</v>
      </c>
      <c r="F16" s="66">
        <f t="shared" si="0"/>
        <v>2.9108796296296296E-2</v>
      </c>
      <c r="G16" s="65" t="str">
        <f t="shared" si="1"/>
        <v>OK</v>
      </c>
      <c r="H16" s="45">
        <f t="shared" si="2"/>
        <v>13</v>
      </c>
      <c r="I16" s="45" t="str">
        <f>IF(A16="","",O16&amp;":"&amp;COUNTIF(O$4:O16,O16))</f>
        <v>M:8</v>
      </c>
      <c r="J16" s="45" t="str">
        <f>IF(LEFT(O16,1)="W",COUNTIF(O$4:O16,"W*"),"")</f>
        <v/>
      </c>
      <c r="M16" s="44" t="str">
        <f>IF(A16="","",VLOOKUP($A16,Entry!A:D,2,FALSE))</f>
        <v>Konrad Koniarczyk</v>
      </c>
      <c r="N16" s="44" t="str">
        <f>IF(A16="","",VLOOKUP($A16,Entry!A:D,3,FALSE))</f>
        <v>Ambleside AC</v>
      </c>
      <c r="O16" s="44" t="str">
        <f>IF(A16="","",IF(VLOOKUP($A16,Entry!A:D,4,FALSE)="","M",VLOOKUP($A16,Entry!A:D,4,FALSE)))</f>
        <v>M</v>
      </c>
      <c r="P16" s="45" t="e">
        <f>VLOOKUP(Finish!A16,Summit!A:B,2,FALSE)</f>
        <v>#N/A</v>
      </c>
      <c r="Q16" s="45" t="str">
        <f>IF(AND(ROW()&gt;4,COUNTIF($O$4:$O16,$O16)=1),"*","")</f>
        <v/>
      </c>
      <c r="R16" s="66">
        <f t="shared" si="3"/>
        <v>2.9108796296296296E-2</v>
      </c>
      <c r="S16" s="45">
        <f t="shared" si="4"/>
        <v>13</v>
      </c>
    </row>
    <row r="17" spans="1:19" x14ac:dyDescent="0.25">
      <c r="A17" s="1">
        <v>57</v>
      </c>
      <c r="B17" s="64" t="str">
        <f>IF(A17="","ready",IF(COUNTIF(Entry!L:L,A17)=0,"unknown number",IF(MATCH(A17,A:A,0)&lt;ROW(),"duplicate number","OK")))</f>
        <v>OK</v>
      </c>
      <c r="C17" s="1">
        <f t="shared" si="6"/>
        <v>0</v>
      </c>
      <c r="D17" s="1">
        <v>42</v>
      </c>
      <c r="E17" s="1">
        <v>7</v>
      </c>
      <c r="F17" s="66">
        <f t="shared" si="0"/>
        <v>2.9247685185185182E-2</v>
      </c>
      <c r="G17" s="65" t="str">
        <f t="shared" si="1"/>
        <v>OK</v>
      </c>
      <c r="H17" s="45">
        <f t="shared" si="2"/>
        <v>14</v>
      </c>
      <c r="I17" s="45" t="str">
        <f>IF(A17="","",O17&amp;":"&amp;COUNTIF(O$4:O17,O17))</f>
        <v>MU21:3</v>
      </c>
      <c r="J17" s="45" t="str">
        <f>IF(LEFT(O17,1)="W",COUNTIF(O$4:O17,"W*"),"")</f>
        <v/>
      </c>
      <c r="M17" s="44" t="str">
        <f>IF(A17="","",VLOOKUP($A17,Entry!A:D,2,FALSE))</f>
        <v>Elijah Peers-Webb</v>
      </c>
      <c r="N17" s="44" t="str">
        <f>IF(A17="","",VLOOKUP($A17,Entry!A:D,3,FALSE))</f>
        <v>Calder Valley</v>
      </c>
      <c r="O17" s="44" t="str">
        <f>IF(A17="","",IF(VLOOKUP($A17,Entry!A:D,4,FALSE)="","M",VLOOKUP($A17,Entry!A:D,4,FALSE)))</f>
        <v>MU21</v>
      </c>
      <c r="P17" s="45" t="e">
        <f>VLOOKUP(Finish!A17,Summit!A:B,2,FALSE)</f>
        <v>#N/A</v>
      </c>
      <c r="Q17" s="45" t="str">
        <f>IF(AND(ROW()&gt;4,COUNTIF($O$4:$O17,$O17)=1),"*","")</f>
        <v/>
      </c>
      <c r="R17" s="66">
        <f t="shared" si="3"/>
        <v>2.9247685185185182E-2</v>
      </c>
      <c r="S17" s="45">
        <f t="shared" si="4"/>
        <v>14</v>
      </c>
    </row>
    <row r="18" spans="1:19" x14ac:dyDescent="0.25">
      <c r="A18" s="1">
        <v>82</v>
      </c>
      <c r="B18" s="64" t="str">
        <f>IF(A18="","ready",IF(COUNTIF(Entry!L:L,A18)=0,"unknown number",IF(MATCH(A18,A:A,0)&lt;ROW(),"duplicate number","OK")))</f>
        <v>OK</v>
      </c>
      <c r="C18" s="1">
        <f t="shared" si="6"/>
        <v>0</v>
      </c>
      <c r="D18" s="1">
        <v>42</v>
      </c>
      <c r="E18" s="1">
        <v>13</v>
      </c>
      <c r="F18" s="66">
        <f t="shared" si="0"/>
        <v>2.9317129629629627E-2</v>
      </c>
      <c r="G18" s="65" t="str">
        <f t="shared" si="1"/>
        <v>OK</v>
      </c>
      <c r="H18" s="45">
        <f t="shared" si="2"/>
        <v>15</v>
      </c>
      <c r="I18" s="45" t="str">
        <f>IF(A18="","",O18&amp;":"&amp;COUNTIF(O$4:O18,O18))</f>
        <v>M45:3</v>
      </c>
      <c r="J18" s="45" t="str">
        <f>IF(LEFT(O18,1)="W",COUNTIF(O$4:O18,"W*"),"")</f>
        <v/>
      </c>
      <c r="M18" s="44" t="str">
        <f>IF(A18="","",VLOOKUP($A18,Entry!A:D,2,FALSE))</f>
        <v>Ian Duffy</v>
      </c>
      <c r="N18" s="44" t="str">
        <f>IF(A18="","",VLOOKUP($A18,Entry!A:D,3,FALSE))</f>
        <v>Rossendale Harriers</v>
      </c>
      <c r="O18" s="44" t="str">
        <f>IF(A18="","",IF(VLOOKUP($A18,Entry!A:D,4,FALSE)="","M",VLOOKUP($A18,Entry!A:D,4,FALSE)))</f>
        <v>M45</v>
      </c>
      <c r="P18" s="45" t="e">
        <f>VLOOKUP(Finish!A18,Summit!A:B,2,FALSE)</f>
        <v>#N/A</v>
      </c>
      <c r="Q18" s="45" t="str">
        <f>IF(AND(ROW()&gt;4,COUNTIF($O$4:$O18,$O18)=1),"*","")</f>
        <v/>
      </c>
      <c r="R18" s="66">
        <f t="shared" si="3"/>
        <v>2.9317129629629627E-2</v>
      </c>
      <c r="S18" s="45">
        <f t="shared" si="4"/>
        <v>15</v>
      </c>
    </row>
    <row r="19" spans="1:19" x14ac:dyDescent="0.25">
      <c r="A19" s="1">
        <v>71</v>
      </c>
      <c r="B19" s="64" t="str">
        <f>IF(A19="","ready",IF(COUNTIF(Entry!L:L,A19)=0,"unknown number",IF(MATCH(A19,A:A,0)&lt;ROW(),"duplicate number","OK")))</f>
        <v>OK</v>
      </c>
      <c r="C19" s="1">
        <f t="shared" si="6"/>
        <v>0</v>
      </c>
      <c r="D19" s="1">
        <f t="shared" si="6"/>
        <v>42</v>
      </c>
      <c r="E19" s="1">
        <v>29</v>
      </c>
      <c r="F19" s="66">
        <f t="shared" si="0"/>
        <v>2.9502314814814815E-2</v>
      </c>
      <c r="G19" s="65" t="str">
        <f t="shared" si="1"/>
        <v>OK</v>
      </c>
      <c r="H19" s="45">
        <f t="shared" si="2"/>
        <v>16</v>
      </c>
      <c r="I19" s="45" t="str">
        <f>IF(A19="","",O19&amp;":"&amp;COUNTIF(O$4:O19,O19))</f>
        <v>M:9</v>
      </c>
      <c r="J19" s="45" t="str">
        <f>IF(LEFT(O19,1)="W",COUNTIF(O$4:O19,"W*"),"")</f>
        <v/>
      </c>
      <c r="M19" s="44" t="str">
        <f>IF(A19="","",VLOOKUP($A19,Entry!A:D,2,FALSE))</f>
        <v>Ben Nield</v>
      </c>
      <c r="N19" s="44" t="str">
        <f>IF(A19="","",VLOOKUP($A19,Entry!A:D,3,FALSE))</f>
        <v>Clayton Le Moors</v>
      </c>
      <c r="O19" s="44" t="str">
        <f>IF(A19="","",IF(VLOOKUP($A19,Entry!A:D,4,FALSE)="","M",VLOOKUP($A19,Entry!A:D,4,FALSE)))</f>
        <v>M</v>
      </c>
      <c r="P19" s="45" t="e">
        <f>VLOOKUP(Finish!A19,Summit!A:B,2,FALSE)</f>
        <v>#N/A</v>
      </c>
      <c r="Q19" s="45" t="str">
        <f>IF(AND(ROW()&gt;4,COUNTIF($O$4:$O19,$O19)=1),"*","")</f>
        <v/>
      </c>
      <c r="R19" s="66">
        <f t="shared" si="3"/>
        <v>2.9502314814814815E-2</v>
      </c>
      <c r="S19" s="45">
        <f t="shared" si="4"/>
        <v>16</v>
      </c>
    </row>
    <row r="20" spans="1:19" x14ac:dyDescent="0.25">
      <c r="A20" s="1">
        <v>110</v>
      </c>
      <c r="B20" s="64" t="str">
        <f>IF(A20="","ready",IF(COUNTIF(Entry!L:L,A20)=0,"unknown number",IF(MATCH(A20,A:A,0)&lt;ROW(),"duplicate number","OK")))</f>
        <v>OK</v>
      </c>
      <c r="C20" s="1">
        <f t="shared" si="6"/>
        <v>0</v>
      </c>
      <c r="D20" s="1">
        <f t="shared" si="6"/>
        <v>42</v>
      </c>
      <c r="E20" s="1">
        <v>51</v>
      </c>
      <c r="F20" s="66">
        <f t="shared" si="0"/>
        <v>2.9756944444444444E-2</v>
      </c>
      <c r="G20" s="65" t="str">
        <f t="shared" si="1"/>
        <v>OK</v>
      </c>
      <c r="H20" s="45">
        <f t="shared" si="2"/>
        <v>17</v>
      </c>
      <c r="I20" s="45" t="str">
        <f>IF(A20="","",O20&amp;":"&amp;COUNTIF(O$4:O20,O20))</f>
        <v>M40:1</v>
      </c>
      <c r="J20" s="45" t="str">
        <f>IF(LEFT(O20,1)="W",COUNTIF(O$4:O20,"W*"),"")</f>
        <v/>
      </c>
      <c r="M20" s="44" t="str">
        <f>IF(A20="","",VLOOKUP($A20,Entry!A:D,2,FALSE))</f>
        <v>Daniel Cottell</v>
      </c>
      <c r="N20" s="44" t="str">
        <f>IF(A20="","",VLOOKUP($A20,Entry!A:D,3,FALSE))</f>
        <v>Prestwich AC</v>
      </c>
      <c r="O20" s="44" t="str">
        <f>IF(A20="","",IF(VLOOKUP($A20,Entry!A:D,4,FALSE)="","M",VLOOKUP($A20,Entry!A:D,4,FALSE)))</f>
        <v>M40</v>
      </c>
      <c r="P20" s="45" t="e">
        <f>VLOOKUP(Finish!A20,Summit!A:B,2,FALSE)</f>
        <v>#N/A</v>
      </c>
      <c r="Q20" s="45" t="str">
        <f>IF(AND(ROW()&gt;4,COUNTIF($O$4:$O20,$O20)=1),"*","")</f>
        <v>*</v>
      </c>
      <c r="R20" s="66">
        <f t="shared" si="3"/>
        <v>2.9756944444444444E-2</v>
      </c>
      <c r="S20" s="45">
        <f t="shared" si="4"/>
        <v>17</v>
      </c>
    </row>
    <row r="21" spans="1:19" x14ac:dyDescent="0.25">
      <c r="A21" s="1">
        <v>54</v>
      </c>
      <c r="B21" s="64" t="str">
        <f>IF(A21="","ready",IF(COUNTIF(Entry!L:L,A21)=0,"unknown number",IF(MATCH(A21,A:A,0)&lt;ROW(),"duplicate number","OK")))</f>
        <v>OK</v>
      </c>
      <c r="C21" s="1">
        <f t="shared" si="6"/>
        <v>0</v>
      </c>
      <c r="D21" s="1">
        <f t="shared" si="6"/>
        <v>42</v>
      </c>
      <c r="E21" s="1">
        <v>54</v>
      </c>
      <c r="F21" s="66">
        <f t="shared" si="0"/>
        <v>2.9791666666666664E-2</v>
      </c>
      <c r="G21" s="65" t="str">
        <f t="shared" si="1"/>
        <v>OK</v>
      </c>
      <c r="H21" s="45">
        <f t="shared" si="2"/>
        <v>18</v>
      </c>
      <c r="I21" s="45" t="str">
        <f>IF(A21="","",O21&amp;":"&amp;COUNTIF(O$4:O21,O21))</f>
        <v>M45:4</v>
      </c>
      <c r="J21" s="45" t="str">
        <f>IF(LEFT(O21,1)="W",COUNTIF(O$4:O21,"W*"),"")</f>
        <v/>
      </c>
      <c r="M21" s="44" t="str">
        <f>IF(A21="","",VLOOKUP($A21,Entry!A:D,2,FALSE))</f>
        <v>Dom Howell</v>
      </c>
      <c r="N21" s="44" t="str">
        <f>IF(A21="","",VLOOKUP($A21,Entry!A:D,3,FALSE))</f>
        <v>Clayton Le Moors</v>
      </c>
      <c r="O21" s="44" t="str">
        <f>IF(A21="","",IF(VLOOKUP($A21,Entry!A:D,4,FALSE)="","M",VLOOKUP($A21,Entry!A:D,4,FALSE)))</f>
        <v>M45</v>
      </c>
      <c r="P21" s="45" t="e">
        <f>VLOOKUP(Finish!A21,Summit!A:B,2,FALSE)</f>
        <v>#N/A</v>
      </c>
      <c r="Q21" s="45" t="str">
        <f>IF(AND(ROW()&gt;4,COUNTIF($O$4:$O21,$O21)=1),"*","")</f>
        <v/>
      </c>
      <c r="R21" s="66">
        <f t="shared" si="3"/>
        <v>2.9791666666666664E-2</v>
      </c>
      <c r="S21" s="45">
        <f t="shared" si="4"/>
        <v>18</v>
      </c>
    </row>
    <row r="22" spans="1:19" x14ac:dyDescent="0.25">
      <c r="A22" s="1">
        <v>86</v>
      </c>
      <c r="B22" s="64" t="str">
        <f>IF(A22="","ready",IF(COUNTIF(Entry!L:L,A22)=0,"unknown number",IF(MATCH(A22,A:A,0)&lt;ROW(),"duplicate number","OK")))</f>
        <v>OK</v>
      </c>
      <c r="C22" s="1">
        <f t="shared" si="6"/>
        <v>0</v>
      </c>
      <c r="D22" s="1">
        <v>43</v>
      </c>
      <c r="E22" s="1">
        <v>5</v>
      </c>
      <c r="F22" s="66">
        <f t="shared" si="0"/>
        <v>2.991898148148148E-2</v>
      </c>
      <c r="G22" s="65" t="str">
        <f t="shared" si="1"/>
        <v>OK</v>
      </c>
      <c r="H22" s="45">
        <f t="shared" si="2"/>
        <v>19</v>
      </c>
      <c r="I22" s="45" t="str">
        <f>IF(A22="","",O22&amp;":"&amp;COUNTIF(O$4:O22,O22))</f>
        <v>M50:1</v>
      </c>
      <c r="J22" s="45" t="str">
        <f>IF(LEFT(O22,1)="W",COUNTIF(O$4:O22,"W*"),"")</f>
        <v/>
      </c>
      <c r="M22" s="44" t="str">
        <f>IF(A22="","",VLOOKUP($A22,Entry!A:D,2,FALSE))</f>
        <v>Dave Haygarth</v>
      </c>
      <c r="N22" s="44" t="str">
        <f>IF(A22="","",VLOOKUP($A22,Entry!A:D,3,FALSE))</f>
        <v>Rossendale Harriers</v>
      </c>
      <c r="O22" s="44" t="str">
        <f>IF(A22="","",IF(VLOOKUP($A22,Entry!A:D,4,FALSE)="","M",VLOOKUP($A22,Entry!A:D,4,FALSE)))</f>
        <v>M50</v>
      </c>
      <c r="P22" s="45" t="e">
        <f>VLOOKUP(Finish!A22,Summit!A:B,2,FALSE)</f>
        <v>#N/A</v>
      </c>
      <c r="Q22" s="45" t="str">
        <f>IF(AND(ROW()&gt;4,COUNTIF($O$4:$O22,$O22)=1),"*","")</f>
        <v>*</v>
      </c>
      <c r="R22" s="66">
        <f t="shared" si="3"/>
        <v>2.991898148148148E-2</v>
      </c>
      <c r="S22" s="45">
        <f t="shared" si="4"/>
        <v>19</v>
      </c>
    </row>
    <row r="23" spans="1:19" x14ac:dyDescent="0.25">
      <c r="A23" s="1">
        <v>38</v>
      </c>
      <c r="B23" s="64" t="str">
        <f>IF(A23="","ready",IF(COUNTIF(Entry!L:L,A23)=0,"unknown number",IF(MATCH(A23,A:A,0)&lt;ROW(),"duplicate number","OK")))</f>
        <v>OK</v>
      </c>
      <c r="C23" s="1">
        <f t="shared" si="6"/>
        <v>0</v>
      </c>
      <c r="D23" s="1">
        <f t="shared" si="6"/>
        <v>43</v>
      </c>
      <c r="E23" s="1">
        <v>14</v>
      </c>
      <c r="F23" s="66">
        <f t="shared" si="0"/>
        <v>3.0023148148148149E-2</v>
      </c>
      <c r="G23" s="65" t="str">
        <f t="shared" si="1"/>
        <v>OK</v>
      </c>
      <c r="H23" s="45">
        <f t="shared" si="2"/>
        <v>20</v>
      </c>
      <c r="I23" s="45" t="str">
        <f>IF(A23="","",O23&amp;":"&amp;COUNTIF(O$4:O23,O23))</f>
        <v>MU21:4</v>
      </c>
      <c r="J23" s="45" t="str">
        <f>IF(LEFT(O23,1)="W",COUNTIF(O$4:O23,"W*"),"")</f>
        <v/>
      </c>
      <c r="M23" s="44" t="str">
        <f>IF(A23="","",VLOOKUP($A23,Entry!A:D,2,FALSE))</f>
        <v xml:space="preserve">Samuel Smith </v>
      </c>
      <c r="N23" s="44" t="str">
        <f>IF(A23="","",VLOOKUP($A23,Entry!A:D,3,FALSE))</f>
        <v>Prestwich AC</v>
      </c>
      <c r="O23" s="44" t="str">
        <f>IF(A23="","",IF(VLOOKUP($A23,Entry!A:D,4,FALSE)="","M",VLOOKUP($A23,Entry!A:D,4,FALSE)))</f>
        <v>MU21</v>
      </c>
      <c r="P23" s="45" t="e">
        <f>VLOOKUP(Finish!A23,Summit!A:B,2,FALSE)</f>
        <v>#N/A</v>
      </c>
      <c r="Q23" s="45" t="str">
        <f>IF(AND(ROW()&gt;4,COUNTIF($O$4:$O23,$O23)=1),"*","")</f>
        <v/>
      </c>
      <c r="R23" s="66">
        <f t="shared" si="3"/>
        <v>3.0023148148148149E-2</v>
      </c>
      <c r="S23" s="45">
        <f t="shared" si="4"/>
        <v>20</v>
      </c>
    </row>
    <row r="24" spans="1:19" x14ac:dyDescent="0.25">
      <c r="A24" s="1">
        <v>5</v>
      </c>
      <c r="B24" s="64" t="str">
        <f>IF(A24="","ready",IF(COUNTIF(Entry!L:L,A24)=0,"unknown number",IF(MATCH(A24,A:A,0)&lt;ROW(),"duplicate number","OK")))</f>
        <v>OK</v>
      </c>
      <c r="C24" s="1">
        <f t="shared" si="6"/>
        <v>0</v>
      </c>
      <c r="D24" s="1">
        <f t="shared" si="6"/>
        <v>43</v>
      </c>
      <c r="E24" s="1">
        <v>19</v>
      </c>
      <c r="F24" s="66">
        <f t="shared" si="0"/>
        <v>3.0081018518518521E-2</v>
      </c>
      <c r="G24" s="65" t="str">
        <f t="shared" si="1"/>
        <v>OK</v>
      </c>
      <c r="H24" s="45">
        <f t="shared" si="2"/>
        <v>21</v>
      </c>
      <c r="I24" s="45" t="str">
        <f>IF(A24="","",O24&amp;":"&amp;COUNTIF(O$4:O24,O24))</f>
        <v>M55:2</v>
      </c>
      <c r="J24" s="45" t="str">
        <f>IF(LEFT(O24,1)="W",COUNTIF(O$4:O24,"W*"),"")</f>
        <v/>
      </c>
      <c r="M24" s="44" t="str">
        <f>IF(A24="","",VLOOKUP($A24,Entry!A:D,2,FALSE))</f>
        <v>Michael Toman</v>
      </c>
      <c r="N24" s="44" t="str">
        <f>IF(A24="","",VLOOKUP($A24,Entry!A:D,3,FALSE))</f>
        <v>Rossendale Harriers</v>
      </c>
      <c r="O24" s="44" t="str">
        <f>IF(A24="","",IF(VLOOKUP($A24,Entry!A:D,4,FALSE)="","M",VLOOKUP($A24,Entry!A:D,4,FALSE)))</f>
        <v>M55</v>
      </c>
      <c r="P24" s="45" t="e">
        <f>VLOOKUP(Finish!A24,Summit!A:B,2,FALSE)</f>
        <v>#N/A</v>
      </c>
      <c r="Q24" s="45" t="str">
        <f>IF(AND(ROW()&gt;4,COUNTIF($O$4:$O24,$O24)=1),"*","")</f>
        <v/>
      </c>
      <c r="R24" s="66">
        <f t="shared" si="3"/>
        <v>3.0081018518518521E-2</v>
      </c>
      <c r="S24" s="45">
        <f t="shared" si="4"/>
        <v>21</v>
      </c>
    </row>
    <row r="25" spans="1:19" x14ac:dyDescent="0.25">
      <c r="A25" s="1">
        <v>77</v>
      </c>
      <c r="B25" s="64" t="str">
        <f>IF(A25="","ready",IF(COUNTIF(Entry!L:L,A25)=0,"unknown number",IF(MATCH(A25,A:A,0)&lt;ROW(),"duplicate number","OK")))</f>
        <v>OK</v>
      </c>
      <c r="C25" s="1">
        <f t="shared" si="6"/>
        <v>0</v>
      </c>
      <c r="D25" s="1">
        <f t="shared" si="6"/>
        <v>43</v>
      </c>
      <c r="E25" s="1">
        <v>20</v>
      </c>
      <c r="F25" s="66">
        <f t="shared" si="0"/>
        <v>3.0092592592592591E-2</v>
      </c>
      <c r="G25" s="65" t="str">
        <f t="shared" si="1"/>
        <v>OK</v>
      </c>
      <c r="H25" s="45">
        <f t="shared" si="2"/>
        <v>22</v>
      </c>
      <c r="I25" s="45" t="str">
        <f>IF(A25="","",O25&amp;":"&amp;COUNTIF(O$4:O25,O25))</f>
        <v>M:10</v>
      </c>
      <c r="J25" s="45" t="str">
        <f>IF(LEFT(O25,1)="W",COUNTIF(O$4:O25,"W*"),"")</f>
        <v/>
      </c>
      <c r="M25" s="44" t="str">
        <f>IF(A25="","",VLOOKUP($A25,Entry!A:D,2,FALSE))</f>
        <v>Ryan Derby</v>
      </c>
      <c r="N25" s="44" t="str">
        <f>IF(A25="","",VLOOKUP($A25,Entry!A:D,3,FALSE))</f>
        <v>unattached</v>
      </c>
      <c r="O25" s="44" t="str">
        <f>IF(A25="","",IF(VLOOKUP($A25,Entry!A:D,4,FALSE)="","M",VLOOKUP($A25,Entry!A:D,4,FALSE)))</f>
        <v>M</v>
      </c>
      <c r="P25" s="45" t="e">
        <f>VLOOKUP(Finish!A25,Summit!A:B,2,FALSE)</f>
        <v>#N/A</v>
      </c>
      <c r="Q25" s="45" t="str">
        <f>IF(AND(ROW()&gt;4,COUNTIF($O$4:$O25,$O25)=1),"*","")</f>
        <v/>
      </c>
      <c r="R25" s="66">
        <f t="shared" si="3"/>
        <v>3.0092592592592591E-2</v>
      </c>
      <c r="S25" s="45">
        <f t="shared" si="4"/>
        <v>22</v>
      </c>
    </row>
    <row r="26" spans="1:19" x14ac:dyDescent="0.25">
      <c r="A26" s="1">
        <v>55</v>
      </c>
      <c r="B26" s="64" t="str">
        <f>IF(A26="","ready",IF(COUNTIF(Entry!L:L,A26)=0,"unknown number",IF(MATCH(A26,A:A,0)&lt;ROW(),"duplicate number","OK")))</f>
        <v>OK</v>
      </c>
      <c r="C26" s="1">
        <f t="shared" si="6"/>
        <v>0</v>
      </c>
      <c r="D26" s="1">
        <v>43</v>
      </c>
      <c r="E26" s="1">
        <v>27</v>
      </c>
      <c r="F26" s="66">
        <f t="shared" si="0"/>
        <v>3.0173611111111109E-2</v>
      </c>
      <c r="G26" s="65" t="str">
        <f t="shared" si="1"/>
        <v>OK</v>
      </c>
      <c r="H26" s="45">
        <f t="shared" si="2"/>
        <v>23</v>
      </c>
      <c r="I26" s="45" t="str">
        <f>IF(A26="","",O26&amp;":"&amp;COUNTIF(O$4:O26,O26))</f>
        <v>M45:5</v>
      </c>
      <c r="J26" s="45" t="str">
        <f>IF(LEFT(O26,1)="W",COUNTIF(O$4:O26,"W*"),"")</f>
        <v/>
      </c>
      <c r="M26" s="44" t="str">
        <f>IF(A26="","",VLOOKUP($A26,Entry!A:D,2,FALSE))</f>
        <v>Stuart Lewis</v>
      </c>
      <c r="N26" s="44" t="str">
        <f>IF(A26="","",VLOOKUP($A26,Entry!A:D,3,FALSE))</f>
        <v>Rossendale Harriers</v>
      </c>
      <c r="O26" s="44" t="str">
        <f>IF(A26="","",IF(VLOOKUP($A26,Entry!A:D,4,FALSE)="","M",VLOOKUP($A26,Entry!A:D,4,FALSE)))</f>
        <v>M45</v>
      </c>
      <c r="P26" s="45" t="e">
        <f>VLOOKUP(Finish!A26,Summit!A:B,2,FALSE)</f>
        <v>#N/A</v>
      </c>
      <c r="Q26" s="45" t="str">
        <f>IF(AND(ROW()&gt;4,COUNTIF($O$4:$O26,$O26)=1),"*","")</f>
        <v/>
      </c>
      <c r="R26" s="66">
        <f t="shared" si="3"/>
        <v>3.0173611111111109E-2</v>
      </c>
      <c r="S26" s="45">
        <f t="shared" si="4"/>
        <v>23</v>
      </c>
    </row>
    <row r="27" spans="1:19" x14ac:dyDescent="0.25">
      <c r="A27" s="1">
        <v>18</v>
      </c>
      <c r="B27" s="64" t="str">
        <f>IF(A27="","ready",IF(COUNTIF(Entry!L:L,A27)=0,"unknown number",IF(MATCH(A27,A:A,0)&lt;ROW(),"duplicate number","OK")))</f>
        <v>OK</v>
      </c>
      <c r="C27" s="1">
        <f t="shared" si="6"/>
        <v>0</v>
      </c>
      <c r="D27" s="1">
        <v>44</v>
      </c>
      <c r="E27" s="1">
        <v>11</v>
      </c>
      <c r="F27" s="66">
        <f t="shared" si="0"/>
        <v>3.0682870370370371E-2</v>
      </c>
      <c r="G27" s="65" t="str">
        <f t="shared" si="1"/>
        <v>OK</v>
      </c>
      <c r="H27" s="45">
        <f t="shared" si="2"/>
        <v>24</v>
      </c>
      <c r="I27" s="45" t="str">
        <f>IF(A27="","",O27&amp;":"&amp;COUNTIF(O$4:O27,O27))</f>
        <v>M40:2</v>
      </c>
      <c r="J27" s="45" t="str">
        <f>IF(LEFT(O27,1)="W",COUNTIF(O$4:O27,"W*"),"")</f>
        <v/>
      </c>
      <c r="M27" s="44" t="str">
        <f>IF(A27="","",VLOOKUP($A27,Entry!A:D,2,FALSE))</f>
        <v>Gareth Davies</v>
      </c>
      <c r="N27" s="44" t="str">
        <f>IF(A27="","",VLOOKUP($A27,Entry!A:D,3,FALSE))</f>
        <v>Darwen Dashers</v>
      </c>
      <c r="O27" s="44" t="str">
        <f>IF(A27="","",IF(VLOOKUP($A27,Entry!A:D,4,FALSE)="","M",VLOOKUP($A27,Entry!A:D,4,FALSE)))</f>
        <v>M40</v>
      </c>
      <c r="P27" s="45" t="e">
        <f>VLOOKUP(Finish!A27,Summit!A:B,2,FALSE)</f>
        <v>#N/A</v>
      </c>
      <c r="Q27" s="45" t="str">
        <f>IF(AND(ROW()&gt;4,COUNTIF($O$4:$O27,$O27)=1),"*","")</f>
        <v/>
      </c>
      <c r="R27" s="66">
        <f t="shared" si="3"/>
        <v>3.0682870370370371E-2</v>
      </c>
      <c r="S27" s="45">
        <f t="shared" si="4"/>
        <v>24</v>
      </c>
    </row>
    <row r="28" spans="1:19" x14ac:dyDescent="0.25">
      <c r="A28" s="1">
        <v>104</v>
      </c>
      <c r="B28" s="64" t="str">
        <f>IF(A28="","ready",IF(COUNTIF(Entry!L:L,A28)=0,"unknown number",IF(MATCH(A28,A:A,0)&lt;ROW(),"duplicate number","OK")))</f>
        <v>OK</v>
      </c>
      <c r="C28" s="1">
        <f t="shared" si="6"/>
        <v>0</v>
      </c>
      <c r="D28" s="1">
        <v>44</v>
      </c>
      <c r="E28" s="1">
        <v>26</v>
      </c>
      <c r="F28" s="66">
        <f t="shared" si="0"/>
        <v>3.0856481481481481E-2</v>
      </c>
      <c r="G28" s="65" t="str">
        <f t="shared" si="1"/>
        <v>OK</v>
      </c>
      <c r="H28" s="45">
        <f t="shared" si="2"/>
        <v>25</v>
      </c>
      <c r="I28" s="45" t="str">
        <f>IF(A28="","",O28&amp;":"&amp;COUNTIF(O$4:O28,O28))</f>
        <v>M60:1</v>
      </c>
      <c r="J28" s="45" t="str">
        <f>IF(LEFT(O28,1)="W",COUNTIF(O$4:O28,"W*"),"")</f>
        <v/>
      </c>
      <c r="M28" s="44" t="str">
        <f>IF(A28="","",VLOOKUP($A28,Entry!A:D,2,FALSE))</f>
        <v>Mervyn Keys</v>
      </c>
      <c r="N28" s="44" t="str">
        <f>IF(A28="","",VLOOKUP($A28,Entry!A:D,3,FALSE))</f>
        <v>Rossendale Harriers</v>
      </c>
      <c r="O28" s="44" t="str">
        <f>IF(A28="","",IF(VLOOKUP($A28,Entry!A:D,4,FALSE)="","M",VLOOKUP($A28,Entry!A:D,4,FALSE)))</f>
        <v>M60</v>
      </c>
      <c r="P28" s="45">
        <f>VLOOKUP(Finish!A28,Summit!A:B,2,FALSE)</f>
        <v>1</v>
      </c>
      <c r="Q28" s="45" t="str">
        <f>IF(AND(ROW()&gt;4,COUNTIF($O$4:$O28,$O28)=1),"*","")</f>
        <v>*</v>
      </c>
      <c r="R28" s="66">
        <f t="shared" si="3"/>
        <v>3.0856481481481481E-2</v>
      </c>
      <c r="S28" s="45">
        <f t="shared" si="4"/>
        <v>25</v>
      </c>
    </row>
    <row r="29" spans="1:19" x14ac:dyDescent="0.25">
      <c r="A29" s="1">
        <v>75</v>
      </c>
      <c r="B29" s="64" t="str">
        <f>IF(A29="","ready",IF(COUNTIF(Entry!L:L,A29)=0,"unknown number",IF(MATCH(A29,A:A,0)&lt;ROW(),"duplicate number","OK")))</f>
        <v>OK</v>
      </c>
      <c r="C29" s="1">
        <f t="shared" si="6"/>
        <v>0</v>
      </c>
      <c r="D29" s="1">
        <f t="shared" si="6"/>
        <v>44</v>
      </c>
      <c r="E29" s="1">
        <v>52</v>
      </c>
      <c r="F29" s="66">
        <f t="shared" si="0"/>
        <v>3.1157407407407408E-2</v>
      </c>
      <c r="G29" s="65" t="str">
        <f t="shared" si="1"/>
        <v>OK</v>
      </c>
      <c r="H29" s="45">
        <f t="shared" si="2"/>
        <v>26</v>
      </c>
      <c r="I29" s="45" t="str">
        <f>IF(A29="","",O29&amp;":"&amp;COUNTIF(O$4:O29,O29))</f>
        <v>M65:1</v>
      </c>
      <c r="J29" s="45" t="str">
        <f>IF(LEFT(O29,1)="W",COUNTIF(O$4:O29,"W*"),"")</f>
        <v/>
      </c>
      <c r="M29" s="44" t="str">
        <f>IF(A29="","",VLOOKUP($A29,Entry!A:D,2,FALSE))</f>
        <v xml:space="preserve">Dave Kelly </v>
      </c>
      <c r="N29" s="44" t="str">
        <f>IF(A29="","",VLOOKUP($A29,Entry!A:D,3,FALSE))</f>
        <v>Rossendale Harriers</v>
      </c>
      <c r="O29" s="44" t="str">
        <f>IF(A29="","",IF(VLOOKUP($A29,Entry!A:D,4,FALSE)="","M",VLOOKUP($A29,Entry!A:D,4,FALSE)))</f>
        <v>M65</v>
      </c>
      <c r="P29" s="45" t="e">
        <f>VLOOKUP(Finish!A29,Summit!A:B,2,FALSE)</f>
        <v>#N/A</v>
      </c>
      <c r="Q29" s="45" t="str">
        <f>IF(AND(ROW()&gt;4,COUNTIF($O$4:$O29,$O29)=1),"*","")</f>
        <v>*</v>
      </c>
      <c r="R29" s="66">
        <f t="shared" si="3"/>
        <v>3.1157407407407408E-2</v>
      </c>
      <c r="S29" s="45">
        <f t="shared" si="4"/>
        <v>26</v>
      </c>
    </row>
    <row r="30" spans="1:19" x14ac:dyDescent="0.25">
      <c r="A30" s="1">
        <v>49</v>
      </c>
      <c r="B30" s="64" t="str">
        <f>IF(A30="","ready",IF(COUNTIF(Entry!L:L,A30)=0,"unknown number",IF(MATCH(A30,A:A,0)&lt;ROW(),"duplicate number","OK")))</f>
        <v>OK</v>
      </c>
      <c r="C30" s="1">
        <f t="shared" si="6"/>
        <v>0</v>
      </c>
      <c r="D30" s="1">
        <v>45</v>
      </c>
      <c r="E30" s="1">
        <v>14</v>
      </c>
      <c r="F30" s="66">
        <f t="shared" si="0"/>
        <v>3.1412037037037037E-2</v>
      </c>
      <c r="G30" s="65" t="str">
        <f t="shared" si="1"/>
        <v>OK</v>
      </c>
      <c r="H30" s="45">
        <f t="shared" si="2"/>
        <v>27</v>
      </c>
      <c r="I30" s="45" t="str">
        <f>IF(A30="","",O30&amp;":"&amp;COUNTIF(O$4:O30,O30))</f>
        <v>M50:2</v>
      </c>
      <c r="J30" s="45" t="str">
        <f>IF(LEFT(O30,1)="W",COUNTIF(O$4:O30,"W*"),"")</f>
        <v/>
      </c>
      <c r="M30" s="44" t="str">
        <f>IF(A30="","",VLOOKUP($A30,Entry!A:D,2,FALSE))</f>
        <v>Matt Bourne</v>
      </c>
      <c r="N30" s="44" t="str">
        <f>IF(A30="","",VLOOKUP($A30,Entry!A:D,3,FALSE))</f>
        <v>Bowland FR</v>
      </c>
      <c r="O30" s="44" t="str">
        <f>IF(A30="","",IF(VLOOKUP($A30,Entry!A:D,4,FALSE)="","M",VLOOKUP($A30,Entry!A:D,4,FALSE)))</f>
        <v>M50</v>
      </c>
      <c r="P30" s="45" t="e">
        <f>VLOOKUP(Finish!A30,Summit!A:B,2,FALSE)</f>
        <v>#N/A</v>
      </c>
      <c r="Q30" s="45" t="str">
        <f>IF(AND(ROW()&gt;4,COUNTIF($O$4:$O30,$O30)=1),"*","")</f>
        <v/>
      </c>
      <c r="R30" s="66">
        <f t="shared" si="3"/>
        <v>3.1412037037037037E-2</v>
      </c>
      <c r="S30" s="45">
        <f t="shared" si="4"/>
        <v>27</v>
      </c>
    </row>
    <row r="31" spans="1:19" x14ac:dyDescent="0.25">
      <c r="A31" s="1">
        <v>98</v>
      </c>
      <c r="B31" s="64" t="str">
        <f>IF(A31="","ready",IF(COUNTIF(Entry!L:L,A31)=0,"unknown number",IF(MATCH(A31,A:A,0)&lt;ROW(),"duplicate number","OK")))</f>
        <v>OK</v>
      </c>
      <c r="C31" s="1">
        <f t="shared" si="6"/>
        <v>0</v>
      </c>
      <c r="D31" s="1">
        <f t="shared" si="6"/>
        <v>45</v>
      </c>
      <c r="E31" s="1">
        <v>19</v>
      </c>
      <c r="F31" s="66">
        <f t="shared" si="0"/>
        <v>3.1469907407407412E-2</v>
      </c>
      <c r="G31" s="65" t="str">
        <f t="shared" si="1"/>
        <v>OK</v>
      </c>
      <c r="H31" s="45">
        <f t="shared" si="2"/>
        <v>28</v>
      </c>
      <c r="I31" s="45" t="str">
        <f>IF(A31="","",O31&amp;":"&amp;COUNTIF(O$4:O31,O31))</f>
        <v>M45:6</v>
      </c>
      <c r="J31" s="45" t="str">
        <f>IF(LEFT(O31,1)="W",COUNTIF(O$4:O31,"W*"),"")</f>
        <v/>
      </c>
      <c r="M31" s="44" t="str">
        <f>IF(A31="","",VLOOKUP($A31,Entry!A:D,2,FALSE))</f>
        <v>Martin Boyd</v>
      </c>
      <c r="N31" s="44" t="str">
        <f>IF(A31="","",VLOOKUP($A31,Entry!A:D,3,FALSE))</f>
        <v>unattached</v>
      </c>
      <c r="O31" s="44" t="str">
        <f>IF(A31="","",IF(VLOOKUP($A31,Entry!A:D,4,FALSE)="","M",VLOOKUP($A31,Entry!A:D,4,FALSE)))</f>
        <v>M45</v>
      </c>
      <c r="P31" s="45" t="e">
        <f>VLOOKUP(Finish!A31,Summit!A:B,2,FALSE)</f>
        <v>#N/A</v>
      </c>
      <c r="Q31" s="45" t="str">
        <f>IF(AND(ROW()&gt;4,COUNTIF($O$4:$O31,$O31)=1),"*","")</f>
        <v/>
      </c>
      <c r="R31" s="66">
        <f t="shared" si="3"/>
        <v>3.1469907407407412E-2</v>
      </c>
      <c r="S31" s="45">
        <f t="shared" si="4"/>
        <v>28</v>
      </c>
    </row>
    <row r="32" spans="1:19" x14ac:dyDescent="0.25">
      <c r="A32" s="1">
        <v>20</v>
      </c>
      <c r="B32" s="64" t="str">
        <f>IF(A32="","ready",IF(COUNTIF(Entry!L:L,A32)=0,"unknown number",IF(MATCH(A32,A:A,0)&lt;ROW(),"duplicate number","OK")))</f>
        <v>OK</v>
      </c>
      <c r="C32" s="1">
        <f t="shared" si="6"/>
        <v>0</v>
      </c>
      <c r="D32" s="1">
        <f t="shared" si="6"/>
        <v>45</v>
      </c>
      <c r="E32" s="1">
        <v>35</v>
      </c>
      <c r="F32" s="66">
        <f t="shared" si="0"/>
        <v>3.1655092592592589E-2</v>
      </c>
      <c r="G32" s="65" t="str">
        <f t="shared" si="1"/>
        <v>OK</v>
      </c>
      <c r="H32" s="45">
        <f t="shared" si="2"/>
        <v>29</v>
      </c>
      <c r="I32" s="45" t="str">
        <f>IF(A32="","",O32&amp;":"&amp;COUNTIF(O$4:O32,O32))</f>
        <v>M:11</v>
      </c>
      <c r="J32" s="45" t="str">
        <f>IF(LEFT(O32,1)="W",COUNTIF(O$4:O32,"W*"),"")</f>
        <v/>
      </c>
      <c r="M32" s="44" t="str">
        <f>IF(A32="","",VLOOKUP($A32,Entry!A:D,2,FALSE))</f>
        <v>Tom Hall</v>
      </c>
      <c r="N32" s="44" t="str">
        <f>IF(A32="","",VLOOKUP($A32,Entry!A:D,3,FALSE))</f>
        <v>unattached</v>
      </c>
      <c r="O32" s="44" t="str">
        <f>IF(A32="","",IF(VLOOKUP($A32,Entry!A:D,4,FALSE)="","M",VLOOKUP($A32,Entry!A:D,4,FALSE)))</f>
        <v>M</v>
      </c>
      <c r="P32" s="45" t="e">
        <f>VLOOKUP(Finish!A32,Summit!A:B,2,FALSE)</f>
        <v>#N/A</v>
      </c>
      <c r="Q32" s="45" t="str">
        <f>IF(AND(ROW()&gt;4,COUNTIF($O$4:$O32,$O32)=1),"*","")</f>
        <v/>
      </c>
      <c r="R32" s="66">
        <f t="shared" si="3"/>
        <v>3.1655092592592589E-2</v>
      </c>
      <c r="S32" s="45">
        <f t="shared" si="4"/>
        <v>29</v>
      </c>
    </row>
    <row r="33" spans="1:19" x14ac:dyDescent="0.25">
      <c r="A33" s="1">
        <v>46</v>
      </c>
      <c r="B33" s="64" t="str">
        <f>IF(A33="","ready",IF(COUNTIF(Entry!L:L,A33)=0,"unknown number",IF(MATCH(A33,A:A,0)&lt;ROW(),"duplicate number","OK")))</f>
        <v>OK</v>
      </c>
      <c r="C33" s="1">
        <f t="shared" si="6"/>
        <v>0</v>
      </c>
      <c r="D33" s="1">
        <f t="shared" si="6"/>
        <v>45</v>
      </c>
      <c r="E33" s="1">
        <v>41</v>
      </c>
      <c r="F33" s="66">
        <f t="shared" si="0"/>
        <v>3.1724537037037037E-2</v>
      </c>
      <c r="G33" s="65" t="str">
        <f t="shared" si="1"/>
        <v>OK</v>
      </c>
      <c r="H33" s="45">
        <f t="shared" si="2"/>
        <v>30</v>
      </c>
      <c r="I33" s="45" t="str">
        <f>IF(A33="","",O33&amp;":"&amp;COUNTIF(O$4:O33,O33))</f>
        <v>M50:3</v>
      </c>
      <c r="J33" s="45" t="str">
        <f>IF(LEFT(O33,1)="W",COUNTIF(O$4:O33,"W*"),"")</f>
        <v/>
      </c>
      <c r="M33" s="44" t="str">
        <f>IF(A33="","",VLOOKUP($A33,Entry!A:D,2,FALSE))</f>
        <v xml:space="preserve">Nigel Holmes </v>
      </c>
      <c r="N33" s="44" t="str">
        <f>IF(A33="","",VLOOKUP($A33,Entry!A:D,3,FALSE))</f>
        <v>Prestwich AC</v>
      </c>
      <c r="O33" s="44" t="str">
        <f>IF(A33="","",IF(VLOOKUP($A33,Entry!A:D,4,FALSE)="","M",VLOOKUP($A33,Entry!A:D,4,FALSE)))</f>
        <v>M50</v>
      </c>
      <c r="P33" s="45" t="e">
        <f>VLOOKUP(Finish!A33,Summit!A:B,2,FALSE)</f>
        <v>#N/A</v>
      </c>
      <c r="Q33" s="45" t="str">
        <f>IF(AND(ROW()&gt;4,COUNTIF($O$4:$O33,$O33)=1),"*","")</f>
        <v/>
      </c>
      <c r="R33" s="66">
        <f t="shared" si="3"/>
        <v>3.1724537037037037E-2</v>
      </c>
      <c r="S33" s="45">
        <f t="shared" si="4"/>
        <v>30</v>
      </c>
    </row>
    <row r="34" spans="1:19" x14ac:dyDescent="0.25">
      <c r="A34" s="1">
        <v>4</v>
      </c>
      <c r="B34" s="64" t="str">
        <f>IF(A34="","ready",IF(COUNTIF(Entry!L:L,A34)=0,"unknown number",IF(MATCH(A34,A:A,0)&lt;ROW(),"duplicate number","OK")))</f>
        <v>OK</v>
      </c>
      <c r="C34" s="1">
        <f t="shared" si="6"/>
        <v>0</v>
      </c>
      <c r="D34" s="1">
        <f t="shared" si="6"/>
        <v>45</v>
      </c>
      <c r="E34" s="1">
        <v>55</v>
      </c>
      <c r="F34" s="66">
        <f t="shared" si="0"/>
        <v>3.1886574074074074E-2</v>
      </c>
      <c r="G34" s="65" t="str">
        <f t="shared" si="1"/>
        <v>OK</v>
      </c>
      <c r="H34" s="45">
        <f t="shared" si="2"/>
        <v>31</v>
      </c>
      <c r="I34" s="45" t="str">
        <f>IF(A34="","",O34&amp;":"&amp;COUNTIF(O$4:O34,O34))</f>
        <v>W45:1</v>
      </c>
      <c r="J34" s="45">
        <f>IF(LEFT(O34,1)="W",COUNTIF(O$4:O34,"W*"),"")</f>
        <v>1</v>
      </c>
      <c r="M34" s="44" t="str">
        <f>IF(A34="","",VLOOKUP($A34,Entry!A:D,2,FALSE))</f>
        <v>Lisa Parker</v>
      </c>
      <c r="N34" s="44" t="str">
        <f>IF(A34="","",VLOOKUP($A34,Entry!A:D,3,FALSE))</f>
        <v>Rossendale Harriers</v>
      </c>
      <c r="O34" s="44" t="str">
        <f>IF(A34="","",IF(VLOOKUP($A34,Entry!A:D,4,FALSE)="","M",VLOOKUP($A34,Entry!A:D,4,FALSE)))</f>
        <v>W45</v>
      </c>
      <c r="P34" s="45" t="e">
        <f>VLOOKUP(Finish!A34,Summit!A:B,2,FALSE)</f>
        <v>#N/A</v>
      </c>
      <c r="Q34" s="45" t="str">
        <f>IF(AND(ROW()&gt;4,COUNTIF($O$4:$O34,$O34)=1),"*","")</f>
        <v>*</v>
      </c>
      <c r="R34" s="66">
        <f t="shared" si="3"/>
        <v>3.1886574074074074E-2</v>
      </c>
      <c r="S34" s="45">
        <f t="shared" si="4"/>
        <v>31</v>
      </c>
    </row>
    <row r="35" spans="1:19" x14ac:dyDescent="0.25">
      <c r="A35" s="1">
        <v>85</v>
      </c>
      <c r="B35" s="64" t="str">
        <f>IF(A35="","ready",IF(COUNTIF(Entry!L:L,A35)=0,"unknown number",IF(MATCH(A35,A:A,0)&lt;ROW(),"duplicate number","OK")))</f>
        <v>OK</v>
      </c>
      <c r="C35" s="1">
        <f t="shared" si="6"/>
        <v>0</v>
      </c>
      <c r="D35" s="1">
        <v>46</v>
      </c>
      <c r="E35" s="1">
        <v>9</v>
      </c>
      <c r="F35" s="66">
        <f t="shared" si="0"/>
        <v>3.2048611111111111E-2</v>
      </c>
      <c r="G35" s="65" t="str">
        <f t="shared" si="1"/>
        <v>OK</v>
      </c>
      <c r="H35" s="45">
        <f t="shared" si="2"/>
        <v>32</v>
      </c>
      <c r="I35" s="45" t="str">
        <f>IF(A35="","",O35&amp;":"&amp;COUNTIF(O$4:O35,O35))</f>
        <v>MU21:5</v>
      </c>
      <c r="J35" s="45" t="str">
        <f>IF(LEFT(O35,1)="W",COUNTIF(O$4:O35,"W*"),"")</f>
        <v/>
      </c>
      <c r="M35" s="44" t="str">
        <f>IF(A35="","",VLOOKUP($A35,Entry!A:D,2,FALSE))</f>
        <v>Kamil Kuyawski</v>
      </c>
      <c r="N35" s="44" t="str">
        <f>IF(A35="","",VLOOKUP($A35,Entry!A:D,3,FALSE))</f>
        <v>Accrington RR</v>
      </c>
      <c r="O35" s="44" t="str">
        <f>IF(A35="","",IF(VLOOKUP($A35,Entry!A:D,4,FALSE)="","M",VLOOKUP($A35,Entry!A:D,4,FALSE)))</f>
        <v>MU21</v>
      </c>
      <c r="P35" s="45" t="e">
        <f>VLOOKUP(Finish!A35,Summit!A:B,2,FALSE)</f>
        <v>#N/A</v>
      </c>
      <c r="Q35" s="45" t="str">
        <f>IF(AND(ROW()&gt;4,COUNTIF($O$4:$O35,$O35)=1),"*","")</f>
        <v/>
      </c>
      <c r="R35" s="66">
        <f t="shared" si="3"/>
        <v>3.2048611111111111E-2</v>
      </c>
      <c r="S35" s="45">
        <f t="shared" si="4"/>
        <v>32</v>
      </c>
    </row>
    <row r="36" spans="1:19" x14ac:dyDescent="0.25">
      <c r="A36" s="1">
        <v>45</v>
      </c>
      <c r="B36" s="64" t="str">
        <f>IF(A36="","ready",IF(COUNTIF(Entry!L:L,A36)=0,"unknown number",IF(MATCH(A36,A:A,0)&lt;ROW(),"duplicate number","OK")))</f>
        <v>OK</v>
      </c>
      <c r="C36" s="1">
        <f t="shared" si="6"/>
        <v>0</v>
      </c>
      <c r="D36" s="1">
        <f t="shared" si="6"/>
        <v>46</v>
      </c>
      <c r="E36" s="1">
        <v>10</v>
      </c>
      <c r="F36" s="66">
        <f t="shared" si="0"/>
        <v>3.2060185185185185E-2</v>
      </c>
      <c r="G36" s="65" t="str">
        <f t="shared" si="1"/>
        <v>OK</v>
      </c>
      <c r="H36" s="45">
        <f t="shared" si="2"/>
        <v>33</v>
      </c>
      <c r="I36" s="45" t="str">
        <f>IF(A36="","",O36&amp;":"&amp;COUNTIF(O$4:O36,O36))</f>
        <v>M45:7</v>
      </c>
      <c r="J36" s="45" t="str">
        <f>IF(LEFT(O36,1)="W",COUNTIF(O$4:O36,"W*"),"")</f>
        <v/>
      </c>
      <c r="M36" s="44" t="str">
        <f>IF(A36="","",VLOOKUP($A36,Entry!A:D,2,FALSE))</f>
        <v>Ian Swan</v>
      </c>
      <c r="N36" s="44" t="str">
        <f>IF(A36="","",VLOOKUP($A36,Entry!A:D,3,FALSE))</f>
        <v>Radcliffe AC</v>
      </c>
      <c r="O36" s="44" t="str">
        <f>IF(A36="","",IF(VLOOKUP($A36,Entry!A:D,4,FALSE)="","M",VLOOKUP($A36,Entry!A:D,4,FALSE)))</f>
        <v>M45</v>
      </c>
      <c r="P36" s="45" t="e">
        <f>VLOOKUP(Finish!A36,Summit!A:B,2,FALSE)</f>
        <v>#N/A</v>
      </c>
      <c r="Q36" s="45" t="str">
        <f>IF(AND(ROW()&gt;4,COUNTIF($O$4:$O36,$O36)=1),"*","")</f>
        <v/>
      </c>
      <c r="R36" s="66">
        <f t="shared" si="3"/>
        <v>3.2060185185185185E-2</v>
      </c>
      <c r="S36" s="45">
        <f t="shared" si="4"/>
        <v>33</v>
      </c>
    </row>
    <row r="37" spans="1:19" x14ac:dyDescent="0.25">
      <c r="A37" s="1">
        <v>74</v>
      </c>
      <c r="B37" s="64" t="str">
        <f>IF(A37="","ready",IF(COUNTIF(Entry!L:L,A37)=0,"unknown number",IF(MATCH(A37,A:A,0)&lt;ROW(),"duplicate number","OK")))</f>
        <v>OK</v>
      </c>
      <c r="C37" s="1">
        <f t="shared" si="6"/>
        <v>0</v>
      </c>
      <c r="D37" s="1">
        <f t="shared" si="6"/>
        <v>46</v>
      </c>
      <c r="E37" s="1">
        <v>39</v>
      </c>
      <c r="F37" s="66">
        <f t="shared" si="0"/>
        <v>3.2395833333333339E-2</v>
      </c>
      <c r="G37" s="65" t="str">
        <f t="shared" si="1"/>
        <v>OK</v>
      </c>
      <c r="H37" s="45">
        <f t="shared" si="2"/>
        <v>34</v>
      </c>
      <c r="I37" s="45" t="str">
        <f>IF(A37="","",O37&amp;":"&amp;COUNTIF(O$4:O37,O37))</f>
        <v>M40:3</v>
      </c>
      <c r="J37" s="45" t="str">
        <f>IF(LEFT(O37,1)="W",COUNTIF(O$4:O37,"W*"),"")</f>
        <v/>
      </c>
      <c r="M37" s="44" t="str">
        <f>IF(A37="","",VLOOKUP($A37,Entry!A:D,2,FALSE))</f>
        <v>Dan Vipham</v>
      </c>
      <c r="N37" s="44" t="str">
        <f>IF(A37="","",VLOOKUP($A37,Entry!A:D,3,FALSE))</f>
        <v>unattached</v>
      </c>
      <c r="O37" s="44" t="str">
        <f>IF(A37="","",IF(VLOOKUP($A37,Entry!A:D,4,FALSE)="","M",VLOOKUP($A37,Entry!A:D,4,FALSE)))</f>
        <v>M40</v>
      </c>
      <c r="P37" s="45" t="e">
        <f>VLOOKUP(Finish!A37,Summit!A:B,2,FALSE)</f>
        <v>#N/A</v>
      </c>
      <c r="Q37" s="45" t="str">
        <f>IF(AND(ROW()&gt;4,COUNTIF($O$4:$O37,$O37)=1),"*","")</f>
        <v/>
      </c>
      <c r="R37" s="66">
        <f t="shared" si="3"/>
        <v>3.2395833333333339E-2</v>
      </c>
      <c r="S37" s="45">
        <f t="shared" si="4"/>
        <v>34</v>
      </c>
    </row>
    <row r="38" spans="1:19" x14ac:dyDescent="0.25">
      <c r="A38" s="1">
        <v>92</v>
      </c>
      <c r="B38" s="64" t="str">
        <f>IF(A38="","ready",IF(COUNTIF(Entry!L:L,A38)=0,"unknown number",IF(MATCH(A38,A:A,0)&lt;ROW(),"duplicate number","OK")))</f>
        <v>OK</v>
      </c>
      <c r="C38" s="1">
        <f t="shared" si="6"/>
        <v>0</v>
      </c>
      <c r="D38" s="1">
        <f t="shared" si="6"/>
        <v>46</v>
      </c>
      <c r="E38" s="1">
        <v>39</v>
      </c>
      <c r="F38" s="66">
        <f t="shared" si="0"/>
        <v>3.2395833333333339E-2</v>
      </c>
      <c r="G38" s="65" t="str">
        <f t="shared" si="1"/>
        <v>OK</v>
      </c>
      <c r="H38" s="45">
        <f t="shared" si="2"/>
        <v>35</v>
      </c>
      <c r="I38" s="45" t="str">
        <f>IF(A38="","",O38&amp;":"&amp;COUNTIF(O$4:O38,O38))</f>
        <v>M60:2</v>
      </c>
      <c r="J38" s="45" t="str">
        <f>IF(LEFT(O38,1)="W",COUNTIF(O$4:O38,"W*"),"")</f>
        <v/>
      </c>
      <c r="M38" s="44" t="str">
        <f>IF(A38="","",VLOOKUP($A38,Entry!A:D,2,FALSE))</f>
        <v>Joe Curran</v>
      </c>
      <c r="N38" s="44" t="str">
        <f>IF(A38="","",VLOOKUP($A38,Entry!A:D,3,FALSE))</f>
        <v>Accrington RR</v>
      </c>
      <c r="O38" s="44" t="str">
        <f>IF(A38="","",IF(VLOOKUP($A38,Entry!A:D,4,FALSE)="","M",VLOOKUP($A38,Entry!A:D,4,FALSE)))</f>
        <v>M60</v>
      </c>
      <c r="P38" s="45" t="e">
        <f>VLOOKUP(Finish!A38,Summit!A:B,2,FALSE)</f>
        <v>#N/A</v>
      </c>
      <c r="Q38" s="45" t="str">
        <f>IF(AND(ROW()&gt;4,COUNTIF($O$4:$O38,$O38)=1),"*","")</f>
        <v/>
      </c>
      <c r="R38" s="66">
        <f t="shared" si="3"/>
        <v>3.2395833333333339E-2</v>
      </c>
      <c r="S38" s="45">
        <f t="shared" si="4"/>
        <v>35</v>
      </c>
    </row>
    <row r="39" spans="1:19" x14ac:dyDescent="0.25">
      <c r="A39" s="1">
        <v>90</v>
      </c>
      <c r="B39" s="64" t="str">
        <f>IF(A39="","ready",IF(COUNTIF(Entry!L:L,A39)=0,"unknown number",IF(MATCH(A39,A:A,0)&lt;ROW(),"duplicate number","OK")))</f>
        <v>OK</v>
      </c>
      <c r="C39" s="1">
        <f t="shared" si="6"/>
        <v>0</v>
      </c>
      <c r="D39" s="1">
        <f t="shared" si="6"/>
        <v>46</v>
      </c>
      <c r="E39" s="1">
        <v>41</v>
      </c>
      <c r="F39" s="66">
        <f t="shared" si="0"/>
        <v>3.2418981481481486E-2</v>
      </c>
      <c r="G39" s="65" t="str">
        <f t="shared" si="1"/>
        <v>OK</v>
      </c>
      <c r="H39" s="45">
        <f t="shared" si="2"/>
        <v>36</v>
      </c>
      <c r="I39" s="45" t="str">
        <f>IF(A39="","",O39&amp;":"&amp;COUNTIF(O$4:O39,O39))</f>
        <v>M65:2</v>
      </c>
      <c r="J39" s="45" t="str">
        <f>IF(LEFT(O39,1)="W",COUNTIF(O$4:O39,"W*"),"")</f>
        <v/>
      </c>
      <c r="M39" s="44" t="str">
        <f>IF(A39="","",VLOOKUP($A39,Entry!A:D,2,FALSE))</f>
        <v>Chris Cash</v>
      </c>
      <c r="N39" s="44" t="str">
        <f>IF(A39="","",VLOOKUP($A39,Entry!A:D,3,FALSE))</f>
        <v>Darwen Dashers</v>
      </c>
      <c r="O39" s="44" t="str">
        <f>IF(A39="","",IF(VLOOKUP($A39,Entry!A:D,4,FALSE)="","M",VLOOKUP($A39,Entry!A:D,4,FALSE)))</f>
        <v>M65</v>
      </c>
      <c r="P39" s="45" t="e">
        <f>VLOOKUP(Finish!A39,Summit!A:B,2,FALSE)</f>
        <v>#N/A</v>
      </c>
      <c r="Q39" s="45" t="str">
        <f>IF(AND(ROW()&gt;4,COUNTIF($O$4:$O39,$O39)=1),"*","")</f>
        <v/>
      </c>
      <c r="R39" s="66">
        <f t="shared" si="3"/>
        <v>3.2418981481481486E-2</v>
      </c>
      <c r="S39" s="45">
        <f t="shared" si="4"/>
        <v>36</v>
      </c>
    </row>
    <row r="40" spans="1:19" x14ac:dyDescent="0.25">
      <c r="A40" s="1">
        <v>73</v>
      </c>
      <c r="B40" s="64" t="str">
        <f>IF(A40="","ready",IF(COUNTIF(Entry!L:L,A40)=0,"unknown number",IF(MATCH(A40,A:A,0)&lt;ROW(),"duplicate number","OK")))</f>
        <v>OK</v>
      </c>
      <c r="C40" s="1">
        <f t="shared" si="6"/>
        <v>0</v>
      </c>
      <c r="D40" s="1">
        <f t="shared" si="6"/>
        <v>46</v>
      </c>
      <c r="E40" s="1">
        <v>52</v>
      </c>
      <c r="F40" s="66">
        <f t="shared" si="0"/>
        <v>3.2546296296296302E-2</v>
      </c>
      <c r="G40" s="65" t="str">
        <f t="shared" si="1"/>
        <v>OK</v>
      </c>
      <c r="H40" s="45">
        <f t="shared" si="2"/>
        <v>37</v>
      </c>
      <c r="I40" s="45" t="str">
        <f>IF(A40="","",O40&amp;":"&amp;COUNTIF(O$4:O40,O40))</f>
        <v>W:1</v>
      </c>
      <c r="J40" s="45">
        <f>IF(LEFT(O40,1)="W",COUNTIF(O$4:O40,"W*"),"")</f>
        <v>2</v>
      </c>
      <c r="M40" s="44" t="str">
        <f>IF(A40="","",VLOOKUP($A40,Entry!A:D,2,FALSE))</f>
        <v xml:space="preserve">Nicola Bowen </v>
      </c>
      <c r="N40" s="44" t="str">
        <f>IF(A40="","",VLOOKUP($A40,Entry!A:D,3,FALSE))</f>
        <v>unattached</v>
      </c>
      <c r="O40" s="44" t="str">
        <f>IF(A40="","",IF(VLOOKUP($A40,Entry!A:D,4,FALSE)="","M",VLOOKUP($A40,Entry!A:D,4,FALSE)))</f>
        <v>W</v>
      </c>
      <c r="P40" s="45" t="e">
        <f>VLOOKUP(Finish!A40,Summit!A:B,2,FALSE)</f>
        <v>#N/A</v>
      </c>
      <c r="Q40" s="45" t="str">
        <f>IF(AND(ROW()&gt;4,COUNTIF($O$4:$O40,$O40)=1),"*","")</f>
        <v>*</v>
      </c>
      <c r="R40" s="66">
        <f t="shared" si="3"/>
        <v>3.2546296296296302E-2</v>
      </c>
      <c r="S40" s="45">
        <f t="shared" si="4"/>
        <v>37</v>
      </c>
    </row>
    <row r="41" spans="1:19" x14ac:dyDescent="0.25">
      <c r="A41" s="1">
        <v>37</v>
      </c>
      <c r="B41" s="64" t="str">
        <f>IF(A41="","ready",IF(COUNTIF(Entry!L:L,A41)=0,"unknown number",IF(MATCH(A41,A:A,0)&lt;ROW(),"duplicate number","OK")))</f>
        <v>OK</v>
      </c>
      <c r="C41" s="1">
        <f t="shared" si="6"/>
        <v>0</v>
      </c>
      <c r="D41" s="1">
        <f t="shared" si="6"/>
        <v>46</v>
      </c>
      <c r="E41" s="1">
        <v>53</v>
      </c>
      <c r="F41" s="66">
        <f t="shared" si="0"/>
        <v>3.2557870370370369E-2</v>
      </c>
      <c r="G41" s="65" t="str">
        <f t="shared" si="1"/>
        <v>OK</v>
      </c>
      <c r="H41" s="45">
        <f t="shared" si="2"/>
        <v>38</v>
      </c>
      <c r="I41" s="45" t="str">
        <f>IF(A41="","",O41&amp;":"&amp;COUNTIF(O$4:O41,O41))</f>
        <v>M40:4</v>
      </c>
      <c r="J41" s="45" t="str">
        <f>IF(LEFT(O41,1)="W",COUNTIF(O$4:O41,"W*"),"")</f>
        <v/>
      </c>
      <c r="M41" s="44" t="str">
        <f>IF(A41="","",VLOOKUP($A41,Entry!A:D,2,FALSE))</f>
        <v>Stuart Smith</v>
      </c>
      <c r="N41" s="44" t="str">
        <f>IF(A41="","",VLOOKUP($A41,Entry!A:D,3,FALSE))</f>
        <v>Prestwich AC</v>
      </c>
      <c r="O41" s="44" t="str">
        <f>IF(A41="","",IF(VLOOKUP($A41,Entry!A:D,4,FALSE)="","M",VLOOKUP($A41,Entry!A:D,4,FALSE)))</f>
        <v>M40</v>
      </c>
      <c r="P41" s="45" t="e">
        <f>VLOOKUP(Finish!A41,Summit!A:B,2,FALSE)</f>
        <v>#N/A</v>
      </c>
      <c r="Q41" s="45" t="str">
        <f>IF(AND(ROW()&gt;4,COUNTIF($O$4:$O41,$O41)=1),"*","")</f>
        <v/>
      </c>
      <c r="R41" s="66">
        <f t="shared" si="3"/>
        <v>3.2557870370370369E-2</v>
      </c>
      <c r="S41" s="45">
        <f t="shared" si="4"/>
        <v>38</v>
      </c>
    </row>
    <row r="42" spans="1:19" x14ac:dyDescent="0.25">
      <c r="A42" s="1">
        <v>21</v>
      </c>
      <c r="B42" s="64" t="str">
        <f>IF(A42="","ready",IF(COUNTIF(Entry!L:L,A42)=0,"unknown number",IF(MATCH(A42,A:A,0)&lt;ROW(),"duplicate number","OK")))</f>
        <v>OK</v>
      </c>
      <c r="C42" s="1">
        <f t="shared" si="6"/>
        <v>0</v>
      </c>
      <c r="D42" s="1">
        <v>47</v>
      </c>
      <c r="E42" s="1">
        <v>1</v>
      </c>
      <c r="F42" s="66">
        <f t="shared" si="0"/>
        <v>3.2650462962962964E-2</v>
      </c>
      <c r="G42" s="65" t="str">
        <f t="shared" si="1"/>
        <v>OK</v>
      </c>
      <c r="H42" s="45">
        <f t="shared" si="2"/>
        <v>39</v>
      </c>
      <c r="I42" s="45" t="str">
        <f>IF(A42="","",O42&amp;":"&amp;COUNTIF(O$4:O42,O42))</f>
        <v>M50:4</v>
      </c>
      <c r="J42" s="45" t="str">
        <f>IF(LEFT(O42,1)="W",COUNTIF(O$4:O42,"W*"),"")</f>
        <v/>
      </c>
      <c r="M42" s="44" t="str">
        <f>IF(A42="","",VLOOKUP($A42,Entry!A:D,2,FALSE))</f>
        <v>Michael Wilding</v>
      </c>
      <c r="N42" s="44" t="str">
        <f>IF(A42="","",VLOOKUP($A42,Entry!A:D,3,FALSE))</f>
        <v>Darwen Dashers</v>
      </c>
      <c r="O42" s="44" t="str">
        <f>IF(A42="","",IF(VLOOKUP($A42,Entry!A:D,4,FALSE)="","M",VLOOKUP($A42,Entry!A:D,4,FALSE)))</f>
        <v>M50</v>
      </c>
      <c r="P42" s="45" t="e">
        <f>VLOOKUP(Finish!A42,Summit!A:B,2,FALSE)</f>
        <v>#N/A</v>
      </c>
      <c r="Q42" s="45" t="str">
        <f>IF(AND(ROW()&gt;4,COUNTIF($O$4:$O42,$O42)=1),"*","")</f>
        <v/>
      </c>
      <c r="R42" s="66">
        <f t="shared" si="3"/>
        <v>3.2650462962962964E-2</v>
      </c>
      <c r="S42" s="45">
        <f t="shared" si="4"/>
        <v>39</v>
      </c>
    </row>
    <row r="43" spans="1:19" x14ac:dyDescent="0.25">
      <c r="A43" s="1">
        <v>60</v>
      </c>
      <c r="B43" s="64" t="str">
        <f>IF(A43="","ready",IF(COUNTIF(Entry!L:L,A43)=0,"unknown number",IF(MATCH(A43,A:A,0)&lt;ROW(),"duplicate number","OK")))</f>
        <v>OK</v>
      </c>
      <c r="C43" s="1">
        <f t="shared" si="6"/>
        <v>0</v>
      </c>
      <c r="D43" s="1">
        <f t="shared" si="6"/>
        <v>47</v>
      </c>
      <c r="E43" s="1">
        <v>6</v>
      </c>
      <c r="F43" s="66">
        <f t="shared" si="0"/>
        <v>3.2708333333333332E-2</v>
      </c>
      <c r="G43" s="65" t="str">
        <f t="shared" si="1"/>
        <v>OK</v>
      </c>
      <c r="H43" s="45">
        <f t="shared" si="2"/>
        <v>40</v>
      </c>
      <c r="I43" s="45" t="str">
        <f>IF(A43="","",O43&amp;":"&amp;COUNTIF(O$4:O43,O43))</f>
        <v>M:12</v>
      </c>
      <c r="J43" s="45" t="str">
        <f>IF(LEFT(O43,1)="W",COUNTIF(O$4:O43,"W*"),"")</f>
        <v/>
      </c>
      <c r="M43" s="44" t="str">
        <f>IF(A43="","",VLOOKUP($A43,Entry!A:D,2,FALSE))</f>
        <v>Christopher Davies</v>
      </c>
      <c r="N43" s="44" t="str">
        <f>IF(A43="","",VLOOKUP($A43,Entry!A:D,3,FALSE))</f>
        <v>Prestwich AC</v>
      </c>
      <c r="O43" s="44" t="str">
        <f>IF(A43="","",IF(VLOOKUP($A43,Entry!A:D,4,FALSE)="","M",VLOOKUP($A43,Entry!A:D,4,FALSE)))</f>
        <v>M</v>
      </c>
      <c r="P43" s="45" t="e">
        <f>VLOOKUP(Finish!A43,Summit!A:B,2,FALSE)</f>
        <v>#N/A</v>
      </c>
      <c r="Q43" s="45" t="str">
        <f>IF(AND(ROW()&gt;4,COUNTIF($O$4:$O43,$O43)=1),"*","")</f>
        <v/>
      </c>
      <c r="R43" s="66">
        <f t="shared" si="3"/>
        <v>3.2708333333333332E-2</v>
      </c>
      <c r="S43" s="45">
        <f t="shared" si="4"/>
        <v>40</v>
      </c>
    </row>
    <row r="44" spans="1:19" x14ac:dyDescent="0.25">
      <c r="A44" s="1">
        <v>26</v>
      </c>
      <c r="B44" s="64" t="str">
        <f>IF(A44="","ready",IF(COUNTIF(Entry!L:L,A44)=0,"unknown number",IF(MATCH(A44,A:A,0)&lt;ROW(),"duplicate number","OK")))</f>
        <v>OK</v>
      </c>
      <c r="C44" s="1">
        <f t="shared" si="6"/>
        <v>0</v>
      </c>
      <c r="D44" s="1">
        <f t="shared" si="6"/>
        <v>47</v>
      </c>
      <c r="E44" s="1">
        <v>8</v>
      </c>
      <c r="F44" s="66">
        <f t="shared" si="0"/>
        <v>3.2731481481481479E-2</v>
      </c>
      <c r="G44" s="65" t="str">
        <f t="shared" si="1"/>
        <v>OK</v>
      </c>
      <c r="H44" s="45">
        <f t="shared" si="2"/>
        <v>41</v>
      </c>
      <c r="I44" s="45" t="str">
        <f>IF(A44="","",O44&amp;":"&amp;COUNTIF(O$4:O44,O44))</f>
        <v>M40:5</v>
      </c>
      <c r="J44" s="45" t="str">
        <f>IF(LEFT(O44,1)="W",COUNTIF(O$4:O44,"W*"),"")</f>
        <v/>
      </c>
      <c r="M44" s="44" t="str">
        <f>IF(A44="","",VLOOKUP($A44,Entry!A:D,2,FALSE))</f>
        <v>Steven White</v>
      </c>
      <c r="N44" s="44" t="str">
        <f>IF(A44="","",VLOOKUP($A44,Entry!A:D,3,FALSE))</f>
        <v>Holcombe</v>
      </c>
      <c r="O44" s="44" t="str">
        <f>IF(A44="","",IF(VLOOKUP($A44,Entry!A:D,4,FALSE)="","M",VLOOKUP($A44,Entry!A:D,4,FALSE)))</f>
        <v>M40</v>
      </c>
      <c r="P44" s="45" t="e">
        <f>VLOOKUP(Finish!A44,Summit!A:B,2,FALSE)</f>
        <v>#N/A</v>
      </c>
      <c r="Q44" s="45" t="str">
        <f>IF(AND(ROW()&gt;4,COUNTIF($O$4:$O44,$O44)=1),"*","")</f>
        <v/>
      </c>
      <c r="R44" s="66">
        <f t="shared" si="3"/>
        <v>3.2731481481481479E-2</v>
      </c>
      <c r="S44" s="45">
        <f t="shared" si="4"/>
        <v>41</v>
      </c>
    </row>
    <row r="45" spans="1:19" x14ac:dyDescent="0.25">
      <c r="A45" s="1">
        <v>41</v>
      </c>
      <c r="B45" s="64" t="str">
        <f>IF(A45="","ready",IF(COUNTIF(Entry!L:L,A45)=0,"unknown number",IF(MATCH(A45,A:A,0)&lt;ROW(),"duplicate number","OK")))</f>
        <v>OK</v>
      </c>
      <c r="C45" s="1">
        <f t="shared" si="6"/>
        <v>0</v>
      </c>
      <c r="D45" s="1">
        <f t="shared" si="6"/>
        <v>47</v>
      </c>
      <c r="E45" s="1">
        <v>26</v>
      </c>
      <c r="F45" s="66">
        <f t="shared" si="0"/>
        <v>3.2939814814814818E-2</v>
      </c>
      <c r="G45" s="65" t="str">
        <f t="shared" si="1"/>
        <v>OK</v>
      </c>
      <c r="H45" s="45">
        <f t="shared" si="2"/>
        <v>42</v>
      </c>
      <c r="I45" s="45" t="str">
        <f>IF(A45="","",O45&amp;":"&amp;COUNTIF(O$4:O45,O45))</f>
        <v>M55:3</v>
      </c>
      <c r="J45" s="45" t="str">
        <f>IF(LEFT(O45,1)="W",COUNTIF(O$4:O45,"W*"),"")</f>
        <v/>
      </c>
      <c r="M45" s="44" t="str">
        <f>IF(A45="","",VLOOKUP($A45,Entry!A:D,2,FALSE))</f>
        <v>David Tomlinson</v>
      </c>
      <c r="N45" s="44" t="str">
        <f>IF(A45="","",VLOOKUP($A45,Entry!A:D,3,FALSE))</f>
        <v>Accrington RR</v>
      </c>
      <c r="O45" s="44" t="str">
        <f>IF(A45="","",IF(VLOOKUP($A45,Entry!A:D,4,FALSE)="","M",VLOOKUP($A45,Entry!A:D,4,FALSE)))</f>
        <v>M55</v>
      </c>
      <c r="P45" s="45" t="e">
        <f>VLOOKUP(Finish!A45,Summit!A:B,2,FALSE)</f>
        <v>#N/A</v>
      </c>
      <c r="Q45" s="45" t="str">
        <f>IF(AND(ROW()&gt;4,COUNTIF($O$4:$O45,$O45)=1),"*","")</f>
        <v/>
      </c>
      <c r="R45" s="66">
        <f t="shared" si="3"/>
        <v>3.2939814814814818E-2</v>
      </c>
      <c r="S45" s="45">
        <f t="shared" si="4"/>
        <v>42</v>
      </c>
    </row>
    <row r="46" spans="1:19" x14ac:dyDescent="0.25">
      <c r="A46" s="1">
        <v>53</v>
      </c>
      <c r="B46" s="64" t="str">
        <f>IF(A46="","ready",IF(COUNTIF(Entry!L:L,A46)=0,"unknown number",IF(MATCH(A46,A:A,0)&lt;ROW(),"duplicate number","OK")))</f>
        <v>OK</v>
      </c>
      <c r="C46" s="1">
        <f t="shared" si="6"/>
        <v>0</v>
      </c>
      <c r="D46" s="1">
        <f t="shared" si="6"/>
        <v>47</v>
      </c>
      <c r="E46" s="1">
        <v>46</v>
      </c>
      <c r="F46" s="66">
        <f t="shared" si="0"/>
        <v>3.3171296296296296E-2</v>
      </c>
      <c r="G46" s="65" t="str">
        <f t="shared" si="1"/>
        <v>OK</v>
      </c>
      <c r="H46" s="45">
        <f t="shared" si="2"/>
        <v>43</v>
      </c>
      <c r="I46" s="45" t="str">
        <f>IF(A46="","",O46&amp;":"&amp;COUNTIF(O$4:O46,O46))</f>
        <v>M45:8</v>
      </c>
      <c r="J46" s="45" t="str">
        <f>IF(LEFT(O46,1)="W",COUNTIF(O$4:O46,"W*"),"")</f>
        <v/>
      </c>
      <c r="M46" s="44" t="str">
        <f>IF(A46="","",VLOOKUP($A46,Entry!A:D,2,FALSE))</f>
        <v>Christian Waller</v>
      </c>
      <c r="N46" s="44" t="str">
        <f>IF(A46="","",VLOOKUP($A46,Entry!A:D,3,FALSE))</f>
        <v>unattached</v>
      </c>
      <c r="O46" s="44" t="str">
        <f>IF(A46="","",IF(VLOOKUP($A46,Entry!A:D,4,FALSE)="","M",VLOOKUP($A46,Entry!A:D,4,FALSE)))</f>
        <v>M45</v>
      </c>
      <c r="P46" s="45" t="e">
        <f>VLOOKUP(Finish!A46,Summit!A:B,2,FALSE)</f>
        <v>#N/A</v>
      </c>
      <c r="Q46" s="45" t="str">
        <f>IF(AND(ROW()&gt;4,COUNTIF($O$4:$O46,$O46)=1),"*","")</f>
        <v/>
      </c>
      <c r="R46" s="66">
        <f t="shared" si="3"/>
        <v>3.3171296296296296E-2</v>
      </c>
      <c r="S46" s="45">
        <f t="shared" si="4"/>
        <v>43</v>
      </c>
    </row>
    <row r="47" spans="1:19" x14ac:dyDescent="0.25">
      <c r="A47" s="1">
        <v>3</v>
      </c>
      <c r="B47" s="64" t="str">
        <f>IF(A47="","ready",IF(COUNTIF(Entry!L:L,A47)=0,"unknown number",IF(MATCH(A47,A:A,0)&lt;ROW(),"duplicate number","OK")))</f>
        <v>OK</v>
      </c>
      <c r="C47" s="1">
        <f t="shared" si="6"/>
        <v>0</v>
      </c>
      <c r="D47" s="1">
        <v>48</v>
      </c>
      <c r="E47" s="1">
        <v>14</v>
      </c>
      <c r="F47" s="66">
        <f t="shared" si="0"/>
        <v>3.3495370370370377E-2</v>
      </c>
      <c r="G47" s="65" t="str">
        <f t="shared" si="1"/>
        <v>OK</v>
      </c>
      <c r="H47" s="45">
        <f t="shared" si="2"/>
        <v>44</v>
      </c>
      <c r="I47" s="45" t="str">
        <f>IF(A47="","",O47&amp;":"&amp;COUNTIF(O$4:O47,O47))</f>
        <v>M70:1</v>
      </c>
      <c r="J47" s="45" t="str">
        <f>IF(LEFT(O47,1)="W",COUNTIF(O$4:O47,"W*"),"")</f>
        <v/>
      </c>
      <c r="M47" s="44" t="str">
        <f>IF(A47="","",VLOOKUP($A47,Entry!A:D,2,FALSE))</f>
        <v>Mick Moorhouse</v>
      </c>
      <c r="N47" s="44" t="str">
        <f>IF(A47="","",VLOOKUP($A47,Entry!A:D,3,FALSE))</f>
        <v>Matlock AC</v>
      </c>
      <c r="O47" s="44" t="str">
        <f>IF(A47="","",IF(VLOOKUP($A47,Entry!A:D,4,FALSE)="","M",VLOOKUP($A47,Entry!A:D,4,FALSE)))</f>
        <v>M70</v>
      </c>
      <c r="P47" s="45" t="e">
        <f>VLOOKUP(Finish!A47,Summit!A:B,2,FALSE)</f>
        <v>#N/A</v>
      </c>
      <c r="Q47" s="45" t="str">
        <f>IF(AND(ROW()&gt;4,COUNTIF($O$4:$O47,$O47)=1),"*","")</f>
        <v>*</v>
      </c>
      <c r="R47" s="66">
        <f t="shared" si="3"/>
        <v>3.3495370370370377E-2</v>
      </c>
      <c r="S47" s="45">
        <f t="shared" si="4"/>
        <v>44</v>
      </c>
    </row>
    <row r="48" spans="1:19" x14ac:dyDescent="0.25">
      <c r="A48" s="1">
        <v>59</v>
      </c>
      <c r="B48" s="64" t="str">
        <f>IF(A48="","ready",IF(COUNTIF(Entry!L:L,A48)=0,"unknown number",IF(MATCH(A48,A:A,0)&lt;ROW(),"duplicate number","OK")))</f>
        <v>OK</v>
      </c>
      <c r="C48" s="1">
        <f t="shared" si="6"/>
        <v>0</v>
      </c>
      <c r="D48" s="1">
        <v>48</v>
      </c>
      <c r="E48" s="1">
        <v>28</v>
      </c>
      <c r="F48" s="66">
        <f t="shared" si="0"/>
        <v>3.3657407407407407E-2</v>
      </c>
      <c r="G48" s="65" t="str">
        <f t="shared" si="1"/>
        <v>OK</v>
      </c>
      <c r="H48" s="45">
        <f t="shared" si="2"/>
        <v>45</v>
      </c>
      <c r="I48" s="45" t="str">
        <f>IF(A48="","",O48&amp;":"&amp;COUNTIF(O$4:O48,O48))</f>
        <v>M45:9</v>
      </c>
      <c r="J48" s="45" t="str">
        <f>IF(LEFT(O48,1)="W",COUNTIF(O$4:O48,"W*"),"")</f>
        <v/>
      </c>
      <c r="M48" s="44" t="str">
        <f>IF(A48="","",VLOOKUP($A48,Entry!A:D,2,FALSE))</f>
        <v>Chris Barnes</v>
      </c>
      <c r="N48" s="44" t="str">
        <f>IF(A48="","",VLOOKUP($A48,Entry!A:D,3,FALSE))</f>
        <v>Ribble Valley</v>
      </c>
      <c r="O48" s="44" t="str">
        <f>IF(A48="","",IF(VLOOKUP($A48,Entry!A:D,4,FALSE)="","M",VLOOKUP($A48,Entry!A:D,4,FALSE)))</f>
        <v>M45</v>
      </c>
      <c r="P48" s="45" t="e">
        <f>VLOOKUP(Finish!A48,Summit!A:B,2,FALSE)</f>
        <v>#N/A</v>
      </c>
      <c r="Q48" s="45" t="str">
        <f>IF(AND(ROW()&gt;4,COUNTIF($O$4:$O48,$O48)=1),"*","")</f>
        <v/>
      </c>
      <c r="R48" s="66">
        <f t="shared" si="3"/>
        <v>3.3657407407407407E-2</v>
      </c>
      <c r="S48" s="45">
        <f t="shared" si="4"/>
        <v>45</v>
      </c>
    </row>
    <row r="49" spans="1:19" x14ac:dyDescent="0.25">
      <c r="A49" s="1">
        <v>56</v>
      </c>
      <c r="B49" s="64" t="str">
        <f>IF(A49="","ready",IF(COUNTIF(Entry!L:L,A49)=0,"unknown number",IF(MATCH(A49,A:A,0)&lt;ROW(),"duplicate number","OK")))</f>
        <v>OK</v>
      </c>
      <c r="C49" s="1">
        <f t="shared" si="6"/>
        <v>0</v>
      </c>
      <c r="D49" s="1">
        <v>49</v>
      </c>
      <c r="E49" s="1">
        <v>5</v>
      </c>
      <c r="F49" s="66">
        <f t="shared" si="0"/>
        <v>3.408564814814815E-2</v>
      </c>
      <c r="G49" s="65" t="str">
        <f t="shared" si="1"/>
        <v>OK</v>
      </c>
      <c r="H49" s="45">
        <f t="shared" si="2"/>
        <v>46</v>
      </c>
      <c r="I49" s="45" t="str">
        <f>IF(A49="","",O49&amp;":"&amp;COUNTIF(O$4:O49,O49))</f>
        <v>M40:6</v>
      </c>
      <c r="J49" s="45" t="str">
        <f>IF(LEFT(O49,1)="W",COUNTIF(O$4:O49,"W*"),"")</f>
        <v/>
      </c>
      <c r="M49" s="44" t="str">
        <f>IF(A49="","",VLOOKUP($A49,Entry!A:D,2,FALSE))</f>
        <v>Harry Vaneris</v>
      </c>
      <c r="N49" s="44" t="str">
        <f>IF(A49="","",VLOOKUP($A49,Entry!A:D,3,FALSE))</f>
        <v>Prestwich AC</v>
      </c>
      <c r="O49" s="44" t="str">
        <f>IF(A49="","",IF(VLOOKUP($A49,Entry!A:D,4,FALSE)="","M",VLOOKUP($A49,Entry!A:D,4,FALSE)))</f>
        <v>M40</v>
      </c>
      <c r="P49" s="45" t="e">
        <f>VLOOKUP(Finish!A49,Summit!A:B,2,FALSE)</f>
        <v>#N/A</v>
      </c>
      <c r="Q49" s="45" t="str">
        <f>IF(AND(ROW()&gt;4,COUNTIF($O$4:$O49,$O49)=1),"*","")</f>
        <v/>
      </c>
      <c r="R49" s="66">
        <f t="shared" si="3"/>
        <v>3.408564814814815E-2</v>
      </c>
      <c r="S49" s="45">
        <f t="shared" si="4"/>
        <v>46</v>
      </c>
    </row>
    <row r="50" spans="1:19" x14ac:dyDescent="0.25">
      <c r="A50" s="1">
        <v>76</v>
      </c>
      <c r="B50" s="64" t="str">
        <f>IF(A50="","ready",IF(COUNTIF(Entry!L:L,A50)=0,"unknown number",IF(MATCH(A50,A:A,0)&lt;ROW(),"duplicate number","OK")))</f>
        <v>OK</v>
      </c>
      <c r="C50" s="1">
        <f t="shared" si="6"/>
        <v>0</v>
      </c>
      <c r="D50" s="1">
        <f t="shared" si="6"/>
        <v>49</v>
      </c>
      <c r="E50" s="1">
        <v>20</v>
      </c>
      <c r="F50" s="66">
        <f t="shared" si="0"/>
        <v>3.425925925925926E-2</v>
      </c>
      <c r="G50" s="65" t="str">
        <f t="shared" si="1"/>
        <v>OK</v>
      </c>
      <c r="H50" s="45">
        <f t="shared" si="2"/>
        <v>47</v>
      </c>
      <c r="I50" s="45" t="str">
        <f>IF(A50="","",O50&amp;":"&amp;COUNTIF(O$4:O50,O50))</f>
        <v>W:2</v>
      </c>
      <c r="J50" s="45">
        <f>IF(LEFT(O50,1)="W",COUNTIF(O$4:O50,"W*"),"")</f>
        <v>3</v>
      </c>
      <c r="M50" s="44" t="str">
        <f>IF(A50="","",VLOOKUP($A50,Entry!A:D,2,FALSE))</f>
        <v>Jenifer Derby</v>
      </c>
      <c r="N50" s="44" t="str">
        <f>IF(A50="","",VLOOKUP($A50,Entry!A:D,3,FALSE))</f>
        <v>unattached</v>
      </c>
      <c r="O50" s="44" t="str">
        <f>IF(A50="","",IF(VLOOKUP($A50,Entry!A:D,4,FALSE)="","M",VLOOKUP($A50,Entry!A:D,4,FALSE)))</f>
        <v>W</v>
      </c>
      <c r="P50" s="45" t="e">
        <f>VLOOKUP(Finish!A50,Summit!A:B,2,FALSE)</f>
        <v>#N/A</v>
      </c>
      <c r="Q50" s="45" t="str">
        <f>IF(AND(ROW()&gt;4,COUNTIF($O$4:$O50,$O50)=1),"*","")</f>
        <v/>
      </c>
      <c r="R50" s="66">
        <f t="shared" si="3"/>
        <v>3.425925925925926E-2</v>
      </c>
      <c r="S50" s="45">
        <f t="shared" si="4"/>
        <v>47</v>
      </c>
    </row>
    <row r="51" spans="1:19" x14ac:dyDescent="0.25">
      <c r="A51" s="1">
        <v>1</v>
      </c>
      <c r="B51" s="64" t="str">
        <f>IF(A51="","ready",IF(COUNTIF(Entry!L:L,A51)=0,"unknown number",IF(MATCH(A51,A:A,0)&lt;ROW(),"duplicate number","OK")))</f>
        <v>OK</v>
      </c>
      <c r="C51" s="1">
        <f t="shared" si="6"/>
        <v>0</v>
      </c>
      <c r="D51" s="1">
        <f t="shared" si="6"/>
        <v>49</v>
      </c>
      <c r="E51" s="1">
        <v>30</v>
      </c>
      <c r="F51" s="66">
        <f t="shared" si="0"/>
        <v>3.4374999999999996E-2</v>
      </c>
      <c r="G51" s="65" t="str">
        <f t="shared" si="1"/>
        <v>OK</v>
      </c>
      <c r="H51" s="45">
        <f t="shared" si="2"/>
        <v>48</v>
      </c>
      <c r="I51" s="45" t="str">
        <f>IF(A51="","",O51&amp;":"&amp;COUNTIF(O$4:O51,O51))</f>
        <v>M55:4</v>
      </c>
      <c r="J51" s="45" t="str">
        <f>IF(LEFT(O51,1)="W",COUNTIF(O$4:O51,"W*"),"")</f>
        <v/>
      </c>
      <c r="M51" s="44" t="str">
        <f>IF(A51="","",VLOOKUP($A51,Entry!A:D,2,FALSE))</f>
        <v>Andy Holden</v>
      </c>
      <c r="N51" s="44" t="str">
        <f>IF(A51="","",VLOOKUP($A51,Entry!A:D,3,FALSE))</f>
        <v>Achille Ratti</v>
      </c>
      <c r="O51" s="44" t="str">
        <f>IF(A51="","",IF(VLOOKUP($A51,Entry!A:D,4,FALSE)="","M",VLOOKUP($A51,Entry!A:D,4,FALSE)))</f>
        <v>M55</v>
      </c>
      <c r="P51" s="45" t="e">
        <f>VLOOKUP(Finish!A51,Summit!A:B,2,FALSE)</f>
        <v>#N/A</v>
      </c>
      <c r="Q51" s="45" t="str">
        <f>IF(AND(ROW()&gt;4,COUNTIF($O$4:$O51,$O51)=1),"*","")</f>
        <v/>
      </c>
      <c r="R51" s="66">
        <f t="shared" si="3"/>
        <v>3.4374999999999996E-2</v>
      </c>
      <c r="S51" s="45">
        <f t="shared" si="4"/>
        <v>48</v>
      </c>
    </row>
    <row r="52" spans="1:19" x14ac:dyDescent="0.25">
      <c r="A52" s="1">
        <v>7</v>
      </c>
      <c r="B52" s="64" t="str">
        <f>IF(A52="","ready",IF(COUNTIF(Entry!L:L,A52)=0,"unknown number",IF(MATCH(A52,A:A,0)&lt;ROW(),"duplicate number","OK")))</f>
        <v>OK</v>
      </c>
      <c r="C52" s="1">
        <f t="shared" si="6"/>
        <v>0</v>
      </c>
      <c r="D52" s="1">
        <f t="shared" si="6"/>
        <v>49</v>
      </c>
      <c r="E52" s="1">
        <v>35</v>
      </c>
      <c r="F52" s="66">
        <f t="shared" si="0"/>
        <v>3.4432870370370371E-2</v>
      </c>
      <c r="G52" s="65" t="str">
        <f t="shared" si="1"/>
        <v>OK</v>
      </c>
      <c r="H52" s="45">
        <f t="shared" si="2"/>
        <v>49</v>
      </c>
      <c r="I52" s="45" t="str">
        <f>IF(A52="","",O52&amp;":"&amp;COUNTIF(O$4:O52,O52))</f>
        <v>W60:1</v>
      </c>
      <c r="J52" s="45">
        <f>IF(LEFT(O52,1)="W",COUNTIF(O$4:O52,"W*"),"")</f>
        <v>4</v>
      </c>
      <c r="M52" s="44" t="str">
        <f>IF(A52="","",VLOOKUP($A52,Entry!A:D,2,FALSE))</f>
        <v>Kath Brierley</v>
      </c>
      <c r="N52" s="44" t="str">
        <f>IF(A52="","",VLOOKUP($A52,Entry!A:D,3,FALSE))</f>
        <v>Todmorden Harriers</v>
      </c>
      <c r="O52" s="44" t="str">
        <f>IF(A52="","",IF(VLOOKUP($A52,Entry!A:D,4,FALSE)="","M",VLOOKUP($A52,Entry!A:D,4,FALSE)))</f>
        <v>W60</v>
      </c>
      <c r="P52" s="45" t="e">
        <f>VLOOKUP(Finish!A52,Summit!A:B,2,FALSE)</f>
        <v>#N/A</v>
      </c>
      <c r="Q52" s="45" t="str">
        <f>IF(AND(ROW()&gt;4,COUNTIF($O$4:$O52,$O52)=1),"*","")</f>
        <v>*</v>
      </c>
      <c r="R52" s="66">
        <f t="shared" si="3"/>
        <v>3.4432870370370371E-2</v>
      </c>
      <c r="S52" s="45">
        <f t="shared" si="4"/>
        <v>49</v>
      </c>
    </row>
    <row r="53" spans="1:19" x14ac:dyDescent="0.25">
      <c r="A53" s="1">
        <v>15</v>
      </c>
      <c r="B53" s="64" t="str">
        <f>IF(A53="","ready",IF(COUNTIF(Entry!L:L,A53)=0,"unknown number",IF(MATCH(A53,A:A,0)&lt;ROW(),"duplicate number","OK")))</f>
        <v>OK</v>
      </c>
      <c r="C53" s="1">
        <f t="shared" si="6"/>
        <v>0</v>
      </c>
      <c r="D53" s="1">
        <f t="shared" si="6"/>
        <v>49</v>
      </c>
      <c r="E53" s="1">
        <v>45</v>
      </c>
      <c r="F53" s="66">
        <f t="shared" si="0"/>
        <v>3.4548611111111106E-2</v>
      </c>
      <c r="G53" s="65" t="str">
        <f t="shared" si="1"/>
        <v>OK</v>
      </c>
      <c r="H53" s="45">
        <f t="shared" si="2"/>
        <v>50</v>
      </c>
      <c r="I53" s="45" t="str">
        <f>IF(A53="","",O53&amp;":"&amp;COUNTIF(O$4:O53,O53))</f>
        <v>M55:5</v>
      </c>
      <c r="J53" s="45" t="str">
        <f>IF(LEFT(O53,1)="W",COUNTIF(O$4:O53,"W*"),"")</f>
        <v/>
      </c>
      <c r="M53" s="44" t="str">
        <f>IF(A53="","",VLOOKUP($A53,Entry!A:D,2,FALSE))</f>
        <v>Mick Cooper</v>
      </c>
      <c r="N53" s="44" t="str">
        <f>IF(A53="","",VLOOKUP($A53,Entry!A:D,3,FALSE))</f>
        <v>Todmorden Harriers</v>
      </c>
      <c r="O53" s="44" t="str">
        <f>IF(A53="","",IF(VLOOKUP($A53,Entry!A:D,4,FALSE)="","M",VLOOKUP($A53,Entry!A:D,4,FALSE)))</f>
        <v>M55</v>
      </c>
      <c r="P53" s="45" t="e">
        <f>VLOOKUP(Finish!A53,Summit!A:B,2,FALSE)</f>
        <v>#N/A</v>
      </c>
      <c r="Q53" s="45" t="str">
        <f>IF(AND(ROW()&gt;4,COUNTIF($O$4:$O53,$O53)=1),"*","")</f>
        <v/>
      </c>
      <c r="R53" s="66">
        <f t="shared" si="3"/>
        <v>3.4548611111111106E-2</v>
      </c>
      <c r="S53" s="45">
        <f t="shared" si="4"/>
        <v>50</v>
      </c>
    </row>
    <row r="54" spans="1:19" x14ac:dyDescent="0.25">
      <c r="A54" s="1">
        <v>13</v>
      </c>
      <c r="B54" s="64" t="str">
        <f>IF(A54="","ready",IF(COUNTIF(Entry!L:L,A54)=0,"unknown number",IF(MATCH(A54,A:A,0)&lt;ROW(),"duplicate number","OK")))</f>
        <v>OK</v>
      </c>
      <c r="C54" s="1">
        <f t="shared" si="6"/>
        <v>0</v>
      </c>
      <c r="D54" s="1">
        <v>50</v>
      </c>
      <c r="E54" s="1">
        <v>9</v>
      </c>
      <c r="F54" s="66">
        <f t="shared" si="0"/>
        <v>3.4826388888888886E-2</v>
      </c>
      <c r="G54" s="65" t="str">
        <f t="shared" si="1"/>
        <v>OK</v>
      </c>
      <c r="H54" s="45">
        <f t="shared" si="2"/>
        <v>51</v>
      </c>
      <c r="I54" s="45" t="str">
        <f>IF(A54="","",O54&amp;":"&amp;COUNTIF(O$4:O54,O54))</f>
        <v>M60:3</v>
      </c>
      <c r="J54" s="45" t="str">
        <f>IF(LEFT(O54,1)="W",COUNTIF(O$4:O54,"W*"),"")</f>
        <v/>
      </c>
      <c r="M54" s="44" t="str">
        <f>IF(A54="","",VLOOKUP($A54,Entry!A:D,2,FALSE))</f>
        <v>Paul Boardman</v>
      </c>
      <c r="N54" s="44" t="str">
        <f>IF(A54="","",VLOOKUP($A54,Entry!A:D,3,FALSE))</f>
        <v>Horwich</v>
      </c>
      <c r="O54" s="44" t="str">
        <f>IF(A54="","",IF(VLOOKUP($A54,Entry!A:D,4,FALSE)="","M",VLOOKUP($A54,Entry!A:D,4,FALSE)))</f>
        <v>M60</v>
      </c>
      <c r="P54" s="45" t="e">
        <f>VLOOKUP(Finish!A54,Summit!A:B,2,FALSE)</f>
        <v>#N/A</v>
      </c>
      <c r="Q54" s="45" t="str">
        <f>IF(AND(ROW()&gt;4,COUNTIF($O$4:$O54,$O54)=1),"*","")</f>
        <v/>
      </c>
      <c r="R54" s="66">
        <f t="shared" si="3"/>
        <v>3.4826388888888886E-2</v>
      </c>
      <c r="S54" s="45">
        <f t="shared" si="4"/>
        <v>51</v>
      </c>
    </row>
    <row r="55" spans="1:19" x14ac:dyDescent="0.25">
      <c r="A55" s="1">
        <v>93</v>
      </c>
      <c r="B55" s="64" t="str">
        <f>IF(A55="","ready",IF(COUNTIF(Entry!L:L,A55)=0,"unknown number",IF(MATCH(A55,A:A,0)&lt;ROW(),"duplicate number","OK")))</f>
        <v>OK</v>
      </c>
      <c r="C55" s="1">
        <f t="shared" si="6"/>
        <v>0</v>
      </c>
      <c r="D55" s="1">
        <v>50</v>
      </c>
      <c r="E55" s="1">
        <v>14</v>
      </c>
      <c r="F55" s="66">
        <f t="shared" si="0"/>
        <v>3.4884259259259261E-2</v>
      </c>
      <c r="G55" s="65" t="str">
        <f t="shared" si="1"/>
        <v>OK</v>
      </c>
      <c r="H55" s="45">
        <f t="shared" si="2"/>
        <v>52</v>
      </c>
      <c r="I55" s="45" t="str">
        <f>IF(A55="","",O55&amp;":"&amp;COUNTIF(O$4:O55,O55))</f>
        <v>M60:4</v>
      </c>
      <c r="J55" s="45" t="str">
        <f>IF(LEFT(O55,1)="W",COUNTIF(O$4:O55,"W*"),"")</f>
        <v/>
      </c>
      <c r="M55" s="44" t="str">
        <f>IF(A55="","",VLOOKUP($A55,Entry!A:D,2,FALSE))</f>
        <v>Steve Cowley</v>
      </c>
      <c r="N55" s="44" t="str">
        <f>IF(A55="","",VLOOKUP($A55,Entry!A:D,3,FALSE))</f>
        <v>Trawden AC</v>
      </c>
      <c r="O55" s="44" t="str">
        <f>IF(A55="","",IF(VLOOKUP($A55,Entry!A:D,4,FALSE)="","M",VLOOKUP($A55,Entry!A:D,4,FALSE)))</f>
        <v>M60</v>
      </c>
      <c r="P55" s="45" t="e">
        <f>VLOOKUP(Finish!A55,Summit!A:B,2,FALSE)</f>
        <v>#N/A</v>
      </c>
      <c r="Q55" s="45" t="str">
        <f>IF(AND(ROW()&gt;4,COUNTIF($O$4:$O55,$O55)=1),"*","")</f>
        <v/>
      </c>
      <c r="R55" s="66">
        <f t="shared" si="3"/>
        <v>3.4884259259259261E-2</v>
      </c>
      <c r="S55" s="45">
        <f t="shared" si="4"/>
        <v>52</v>
      </c>
    </row>
    <row r="56" spans="1:19" x14ac:dyDescent="0.25">
      <c r="A56" s="1">
        <v>8</v>
      </c>
      <c r="B56" s="64" t="str">
        <f>IF(A56="","ready",IF(COUNTIF(Entry!L:L,A56)=0,"unknown number",IF(MATCH(A56,A:A,0)&lt;ROW(),"duplicate number","OK")))</f>
        <v>OK</v>
      </c>
      <c r="C56" s="1">
        <f t="shared" si="6"/>
        <v>0</v>
      </c>
      <c r="D56" s="1">
        <f t="shared" si="6"/>
        <v>50</v>
      </c>
      <c r="E56" s="1">
        <v>17</v>
      </c>
      <c r="F56" s="66">
        <f t="shared" si="0"/>
        <v>3.4918981481481481E-2</v>
      </c>
      <c r="G56" s="65" t="str">
        <f t="shared" si="1"/>
        <v>OK</v>
      </c>
      <c r="H56" s="45">
        <f t="shared" si="2"/>
        <v>53</v>
      </c>
      <c r="I56" s="45" t="str">
        <f>IF(A56="","",O56&amp;":"&amp;COUNTIF(O$4:O56,O56))</f>
        <v>W45:2</v>
      </c>
      <c r="J56" s="45">
        <f>IF(LEFT(O56,1)="W",COUNTIF(O$4:O56,"W*"),"")</f>
        <v>5</v>
      </c>
      <c r="M56" s="44" t="str">
        <f>IF(A56="","",VLOOKUP($A56,Entry!A:D,2,FALSE))</f>
        <v>Donna Cartwright</v>
      </c>
      <c r="N56" s="44" t="str">
        <f>IF(A56="","",VLOOKUP($A56,Entry!A:D,3,FALSE))</f>
        <v>Radcliffe AC</v>
      </c>
      <c r="O56" s="44" t="str">
        <f>IF(A56="","",IF(VLOOKUP($A56,Entry!A:D,4,FALSE)="","M",VLOOKUP($A56,Entry!A:D,4,FALSE)))</f>
        <v>W45</v>
      </c>
      <c r="P56" s="45" t="e">
        <f>VLOOKUP(Finish!A56,Summit!A:B,2,FALSE)</f>
        <v>#N/A</v>
      </c>
      <c r="Q56" s="45" t="str">
        <f>IF(AND(ROW()&gt;4,COUNTIF($O$4:$O56,$O56)=1),"*","")</f>
        <v/>
      </c>
      <c r="R56" s="66">
        <f t="shared" si="3"/>
        <v>3.4918981481481481E-2</v>
      </c>
      <c r="S56" s="45">
        <f t="shared" si="4"/>
        <v>53</v>
      </c>
    </row>
    <row r="57" spans="1:19" x14ac:dyDescent="0.25">
      <c r="A57" s="1">
        <v>62</v>
      </c>
      <c r="B57" s="64" t="str">
        <f>IF(A57="","ready",IF(COUNTIF(Entry!L:L,A57)=0,"unknown number",IF(MATCH(A57,A:A,0)&lt;ROW(),"duplicate number","OK")))</f>
        <v>OK</v>
      </c>
      <c r="C57" s="1">
        <f t="shared" si="6"/>
        <v>0</v>
      </c>
      <c r="D57" s="1">
        <f t="shared" si="6"/>
        <v>50</v>
      </c>
      <c r="E57" s="1">
        <v>23</v>
      </c>
      <c r="F57" s="66">
        <f t="shared" si="0"/>
        <v>3.498842592592593E-2</v>
      </c>
      <c r="G57" s="65" t="str">
        <f t="shared" si="1"/>
        <v>OK</v>
      </c>
      <c r="H57" s="45">
        <f t="shared" si="2"/>
        <v>54</v>
      </c>
      <c r="I57" s="45" t="str">
        <f>IF(A57="","",O57&amp;":"&amp;COUNTIF(O$4:O57,O57))</f>
        <v>M50:5</v>
      </c>
      <c r="J57" s="45" t="str">
        <f>IF(LEFT(O57,1)="W",COUNTIF(O$4:O57,"W*"),"")</f>
        <v/>
      </c>
      <c r="M57" s="44" t="str">
        <f>IF(A57="","",VLOOKUP($A57,Entry!A:D,2,FALSE))</f>
        <v>Mick Brankin</v>
      </c>
      <c r="N57" s="44" t="str">
        <f>IF(A57="","",VLOOKUP($A57,Entry!A:D,3,FALSE))</f>
        <v>Trawden AC</v>
      </c>
      <c r="O57" s="44" t="str">
        <f>IF(A57="","",IF(VLOOKUP($A57,Entry!A:D,4,FALSE)="","M",VLOOKUP($A57,Entry!A:D,4,FALSE)))</f>
        <v>M50</v>
      </c>
      <c r="P57" s="45" t="e">
        <f>VLOOKUP(Finish!A57,Summit!A:B,2,FALSE)</f>
        <v>#N/A</v>
      </c>
      <c r="Q57" s="45" t="str">
        <f>IF(AND(ROW()&gt;4,COUNTIF($O$4:$O57,$O57)=1),"*","")</f>
        <v/>
      </c>
      <c r="R57" s="66">
        <f t="shared" si="3"/>
        <v>3.498842592592593E-2</v>
      </c>
      <c r="S57" s="45">
        <f t="shared" si="4"/>
        <v>54</v>
      </c>
    </row>
    <row r="58" spans="1:19" x14ac:dyDescent="0.25">
      <c r="A58" s="1">
        <v>19</v>
      </c>
      <c r="B58" s="64" t="str">
        <f>IF(A58="","ready",IF(COUNTIF(Entry!L:L,A58)=0,"unknown number",IF(MATCH(A58,A:A,0)&lt;ROW(),"duplicate number","OK")))</f>
        <v>OK</v>
      </c>
      <c r="C58" s="1">
        <f t="shared" si="6"/>
        <v>0</v>
      </c>
      <c r="D58" s="1">
        <v>51</v>
      </c>
      <c r="E58" s="1">
        <v>8</v>
      </c>
      <c r="F58" s="66">
        <f t="shared" si="0"/>
        <v>3.5509259259259261E-2</v>
      </c>
      <c r="G58" s="65" t="str">
        <f t="shared" si="1"/>
        <v>OK</v>
      </c>
      <c r="H58" s="45">
        <f t="shared" si="2"/>
        <v>55</v>
      </c>
      <c r="I58" s="45" t="str">
        <f>IF(A58="","",O58&amp;":"&amp;COUNTIF(O$4:O58,O58))</f>
        <v>M55:6</v>
      </c>
      <c r="J58" s="45" t="str">
        <f>IF(LEFT(O58,1)="W",COUNTIF(O$4:O58,"W*"),"")</f>
        <v/>
      </c>
      <c r="M58" s="44" t="str">
        <f>IF(A58="","",VLOOKUP($A58,Entry!A:D,2,FALSE))</f>
        <v>Iain Asher</v>
      </c>
      <c r="N58" s="44" t="str">
        <f>IF(A58="","",VLOOKUP($A58,Entry!A:D,3,FALSE))</f>
        <v>Darwen Dashers</v>
      </c>
      <c r="O58" s="44" t="str">
        <f>IF(A58="","",IF(VLOOKUP($A58,Entry!A:D,4,FALSE)="","M",VLOOKUP($A58,Entry!A:D,4,FALSE)))</f>
        <v>M55</v>
      </c>
      <c r="P58" s="45" t="e">
        <f>VLOOKUP(Finish!A58,Summit!A:B,2,FALSE)</f>
        <v>#N/A</v>
      </c>
      <c r="Q58" s="45" t="str">
        <f>IF(AND(ROW()&gt;4,COUNTIF($O$4:$O58,$O58)=1),"*","")</f>
        <v/>
      </c>
      <c r="R58" s="66">
        <f t="shared" si="3"/>
        <v>3.5509259259259261E-2</v>
      </c>
      <c r="S58" s="45">
        <f t="shared" si="4"/>
        <v>55</v>
      </c>
    </row>
    <row r="59" spans="1:19" x14ac:dyDescent="0.25">
      <c r="A59" s="1">
        <v>69</v>
      </c>
      <c r="B59" s="64" t="str">
        <f>IF(A59="","ready",IF(COUNTIF(Entry!L:L,A59)=0,"unknown number",IF(MATCH(A59,A:A,0)&lt;ROW(),"duplicate number","OK")))</f>
        <v>OK</v>
      </c>
      <c r="C59" s="1">
        <f t="shared" si="6"/>
        <v>0</v>
      </c>
      <c r="D59" s="1">
        <f t="shared" si="6"/>
        <v>51</v>
      </c>
      <c r="E59" s="1">
        <v>42</v>
      </c>
      <c r="F59" s="66">
        <f t="shared" si="0"/>
        <v>3.5902777777777777E-2</v>
      </c>
      <c r="G59" s="65" t="str">
        <f t="shared" si="1"/>
        <v>OK</v>
      </c>
      <c r="H59" s="45">
        <f t="shared" si="2"/>
        <v>56</v>
      </c>
      <c r="I59" s="45" t="str">
        <f>IF(A59="","",O59&amp;":"&amp;COUNTIF(O$4:O59,O59))</f>
        <v>M40:7</v>
      </c>
      <c r="J59" s="45" t="str">
        <f>IF(LEFT(O59,1)="W",COUNTIF(O$4:O59,"W*"),"")</f>
        <v/>
      </c>
      <c r="M59" s="44" t="str">
        <f>IF(A59="","",VLOOKUP($A59,Entry!A:D,2,FALSE))</f>
        <v>Pete Potter</v>
      </c>
      <c r="N59" s="44" t="str">
        <f>IF(A59="","",VLOOKUP($A59,Entry!A:D,3,FALSE))</f>
        <v>Prestwich AC</v>
      </c>
      <c r="O59" s="44" t="str">
        <f>IF(A59="","",IF(VLOOKUP($A59,Entry!A:D,4,FALSE)="","M",VLOOKUP($A59,Entry!A:D,4,FALSE)))</f>
        <v>M40</v>
      </c>
      <c r="P59" s="45" t="e">
        <f>VLOOKUP(Finish!A59,Summit!A:B,2,FALSE)</f>
        <v>#N/A</v>
      </c>
      <c r="Q59" s="45" t="str">
        <f>IF(AND(ROW()&gt;4,COUNTIF($O$4:$O59,$O59)=1),"*","")</f>
        <v/>
      </c>
      <c r="R59" s="66">
        <f t="shared" si="3"/>
        <v>3.5902777777777777E-2</v>
      </c>
      <c r="S59" s="45">
        <f t="shared" si="4"/>
        <v>56</v>
      </c>
    </row>
    <row r="60" spans="1:19" x14ac:dyDescent="0.25">
      <c r="A60" s="1">
        <v>102</v>
      </c>
      <c r="B60" s="64" t="str">
        <f>IF(A60="","ready",IF(COUNTIF(Entry!L:L,A60)=0,"unknown number",IF(MATCH(A60,A:A,0)&lt;ROW(),"duplicate number","OK")))</f>
        <v>OK</v>
      </c>
      <c r="C60" s="1">
        <f t="shared" si="6"/>
        <v>0</v>
      </c>
      <c r="D60" s="1">
        <f t="shared" si="6"/>
        <v>51</v>
      </c>
      <c r="E60" s="1">
        <v>56</v>
      </c>
      <c r="F60" s="66">
        <f t="shared" si="0"/>
        <v>3.6064814814814813E-2</v>
      </c>
      <c r="G60" s="65" t="str">
        <f t="shared" si="1"/>
        <v>OK</v>
      </c>
      <c r="H60" s="45">
        <f t="shared" si="2"/>
        <v>57</v>
      </c>
      <c r="I60" s="45" t="str">
        <f>IF(A60="","",O60&amp;":"&amp;COUNTIF(O$4:O60,O60))</f>
        <v>M50:6</v>
      </c>
      <c r="J60" s="45" t="str">
        <f>IF(LEFT(O60,1)="W",COUNTIF(O$4:O60,"W*"),"")</f>
        <v/>
      </c>
      <c r="M60" s="44" t="str">
        <f>IF(A60="","",VLOOKUP($A60,Entry!A:D,2,FALSE))</f>
        <v>David Kenniford</v>
      </c>
      <c r="N60" s="44" t="str">
        <f>IF(A60="","",VLOOKUP($A60,Entry!A:D,3,FALSE))</f>
        <v>Accrington RR</v>
      </c>
      <c r="O60" s="44" t="str">
        <f>IF(A60="","",IF(VLOOKUP($A60,Entry!A:D,4,FALSE)="","M",VLOOKUP($A60,Entry!A:D,4,FALSE)))</f>
        <v>M50</v>
      </c>
      <c r="P60" s="45">
        <f>VLOOKUP(Finish!A60,Summit!A:B,2,FALSE)</f>
        <v>3</v>
      </c>
      <c r="Q60" s="45" t="str">
        <f>IF(AND(ROW()&gt;4,COUNTIF($O$4:$O60,$O60)=1),"*","")</f>
        <v/>
      </c>
      <c r="R60" s="66">
        <f t="shared" si="3"/>
        <v>3.6064814814814813E-2</v>
      </c>
      <c r="S60" s="45">
        <f t="shared" si="4"/>
        <v>57</v>
      </c>
    </row>
    <row r="61" spans="1:19" x14ac:dyDescent="0.25">
      <c r="A61" s="1">
        <v>11</v>
      </c>
      <c r="B61" s="64" t="str">
        <f>IF(A61="","ready",IF(COUNTIF(Entry!L:L,A61)=0,"unknown number",IF(MATCH(A61,A:A,0)&lt;ROW(),"duplicate number","OK")))</f>
        <v>OK</v>
      </c>
      <c r="C61" s="1">
        <f t="shared" si="6"/>
        <v>0</v>
      </c>
      <c r="D61" s="1">
        <v>52</v>
      </c>
      <c r="E61" s="1">
        <v>10</v>
      </c>
      <c r="F61" s="66">
        <f t="shared" si="0"/>
        <v>3.622685185185185E-2</v>
      </c>
      <c r="G61" s="65" t="str">
        <f t="shared" si="1"/>
        <v>OK</v>
      </c>
      <c r="H61" s="45">
        <f t="shared" si="2"/>
        <v>58</v>
      </c>
      <c r="I61" s="45" t="str">
        <f>IF(A61="","",O61&amp;":"&amp;COUNTIF(O$4:O61,O61))</f>
        <v>M60:5</v>
      </c>
      <c r="J61" s="45" t="str">
        <f>IF(LEFT(O61,1)="W",COUNTIF(O$4:O61,"W*"),"")</f>
        <v/>
      </c>
      <c r="M61" s="44" t="str">
        <f>IF(A61="","",VLOOKUP($A61,Entry!A:D,2,FALSE))</f>
        <v>Mark Nutter</v>
      </c>
      <c r="N61" s="44" t="str">
        <f>IF(A61="","",VLOOKUP($A61,Entry!A:D,3,FALSE))</f>
        <v>Clayton Le Moors</v>
      </c>
      <c r="O61" s="44" t="str">
        <f>IF(A61="","",IF(VLOOKUP($A61,Entry!A:D,4,FALSE)="","M",VLOOKUP($A61,Entry!A:D,4,FALSE)))</f>
        <v>M60</v>
      </c>
      <c r="P61" s="45" t="e">
        <f>VLOOKUP(Finish!A61,Summit!A:B,2,FALSE)</f>
        <v>#N/A</v>
      </c>
      <c r="Q61" s="45" t="str">
        <f>IF(AND(ROW()&gt;4,COUNTIF($O$4:$O61,$O61)=1),"*","")</f>
        <v/>
      </c>
      <c r="R61" s="66">
        <f t="shared" si="3"/>
        <v>3.622685185185185E-2</v>
      </c>
      <c r="S61" s="45">
        <f t="shared" si="4"/>
        <v>58</v>
      </c>
    </row>
    <row r="62" spans="1:19" x14ac:dyDescent="0.25">
      <c r="A62" s="1">
        <v>39</v>
      </c>
      <c r="B62" s="64" t="str">
        <f>IF(A62="","ready",IF(COUNTIF(Entry!L:L,A62)=0,"unknown number",IF(MATCH(A62,A:A,0)&lt;ROW(),"duplicate number","OK")))</f>
        <v>OK</v>
      </c>
      <c r="C62" s="1">
        <f t="shared" si="6"/>
        <v>0</v>
      </c>
      <c r="D62" s="1">
        <f t="shared" si="6"/>
        <v>52</v>
      </c>
      <c r="E62" s="1">
        <v>12</v>
      </c>
      <c r="F62" s="66">
        <f t="shared" si="0"/>
        <v>3.6249999999999998E-2</v>
      </c>
      <c r="G62" s="65" t="str">
        <f t="shared" si="1"/>
        <v>OK</v>
      </c>
      <c r="H62" s="45">
        <f t="shared" si="2"/>
        <v>59</v>
      </c>
      <c r="I62" s="45" t="str">
        <f>IF(A62="","",O62&amp;":"&amp;COUNTIF(O$4:O62,O62))</f>
        <v>M:13</v>
      </c>
      <c r="J62" s="45" t="str">
        <f>IF(LEFT(O62,1)="W",COUNTIF(O$4:O62,"W*"),"")</f>
        <v/>
      </c>
      <c r="M62" s="44" t="str">
        <f>IF(A62="","",VLOOKUP($A62,Entry!A:D,2,FALSE))</f>
        <v>Joshua Coupe</v>
      </c>
      <c r="N62" s="44" t="str">
        <f>IF(A62="","",VLOOKUP($A62,Entry!A:D,3,FALSE))</f>
        <v>Prestwich AC</v>
      </c>
      <c r="O62" s="44" t="str">
        <f>IF(A62="","",IF(VLOOKUP($A62,Entry!A:D,4,FALSE)="","M",VLOOKUP($A62,Entry!A:D,4,FALSE)))</f>
        <v>M</v>
      </c>
      <c r="P62" s="45" t="e">
        <f>VLOOKUP(Finish!A62,Summit!A:B,2,FALSE)</f>
        <v>#N/A</v>
      </c>
      <c r="Q62" s="45" t="str">
        <f>IF(AND(ROW()&gt;4,COUNTIF($O$4:$O62,$O62)=1),"*","")</f>
        <v/>
      </c>
      <c r="R62" s="66">
        <f t="shared" si="3"/>
        <v>3.6249999999999998E-2</v>
      </c>
      <c r="S62" s="45">
        <f t="shared" si="4"/>
        <v>59</v>
      </c>
    </row>
    <row r="63" spans="1:19" x14ac:dyDescent="0.25">
      <c r="A63" s="1">
        <v>52</v>
      </c>
      <c r="B63" s="64" t="str">
        <f>IF(A63="","ready",IF(COUNTIF(Entry!L:L,A63)=0,"unknown number",IF(MATCH(A63,A:A,0)&lt;ROW(),"duplicate number","OK")))</f>
        <v>OK</v>
      </c>
      <c r="C63" s="1">
        <f t="shared" si="6"/>
        <v>0</v>
      </c>
      <c r="D63" s="1">
        <f t="shared" si="6"/>
        <v>52</v>
      </c>
      <c r="E63" s="1">
        <v>18</v>
      </c>
      <c r="F63" s="66">
        <f t="shared" si="0"/>
        <v>3.6319444444444446E-2</v>
      </c>
      <c r="G63" s="65" t="str">
        <f t="shared" si="1"/>
        <v>OK</v>
      </c>
      <c r="H63" s="45">
        <f t="shared" si="2"/>
        <v>60</v>
      </c>
      <c r="I63" s="45" t="str">
        <f>IF(A63="","",O63&amp;":"&amp;COUNTIF(O$4:O63,O63))</f>
        <v>M55:7</v>
      </c>
      <c r="J63" s="45" t="str">
        <f>IF(LEFT(O63,1)="W",COUNTIF(O$4:O63,"W*"),"")</f>
        <v/>
      </c>
      <c r="M63" s="44" t="str">
        <f>IF(A63="","",VLOOKUP($A63,Entry!A:D,2,FALSE))</f>
        <v>Matt Walker</v>
      </c>
      <c r="N63" s="44" t="str">
        <f>IF(A63="","",VLOOKUP($A63,Entry!A:D,3,FALSE))</f>
        <v xml:space="preserve">Rochdale </v>
      </c>
      <c r="O63" s="44" t="str">
        <f>IF(A63="","",IF(VLOOKUP($A63,Entry!A:D,4,FALSE)="","M",VLOOKUP($A63,Entry!A:D,4,FALSE)))</f>
        <v>M55</v>
      </c>
      <c r="P63" s="45" t="e">
        <f>VLOOKUP(Finish!A63,Summit!A:B,2,FALSE)</f>
        <v>#N/A</v>
      </c>
      <c r="Q63" s="45" t="str">
        <f>IF(AND(ROW()&gt;4,COUNTIF($O$4:$O63,$O63)=1),"*","")</f>
        <v/>
      </c>
      <c r="R63" s="66">
        <f t="shared" si="3"/>
        <v>3.6319444444444446E-2</v>
      </c>
      <c r="S63" s="45">
        <f t="shared" si="4"/>
        <v>60</v>
      </c>
    </row>
    <row r="64" spans="1:19" x14ac:dyDescent="0.25">
      <c r="A64" s="1">
        <v>16</v>
      </c>
      <c r="B64" s="64" t="str">
        <f>IF(A64="","ready",IF(COUNTIF(Entry!L:L,A64)=0,"unknown number",IF(MATCH(A64,A:A,0)&lt;ROW(),"duplicate number","OK")))</f>
        <v>OK</v>
      </c>
      <c r="C64" s="1">
        <f t="shared" si="6"/>
        <v>0</v>
      </c>
      <c r="D64" s="1">
        <f t="shared" si="6"/>
        <v>52</v>
      </c>
      <c r="E64" s="1">
        <v>51</v>
      </c>
      <c r="F64" s="66">
        <f t="shared" si="0"/>
        <v>3.6701388888888888E-2</v>
      </c>
      <c r="G64" s="65" t="str">
        <f t="shared" si="1"/>
        <v>OK</v>
      </c>
      <c r="H64" s="45">
        <f t="shared" si="2"/>
        <v>61</v>
      </c>
      <c r="I64" s="45" t="str">
        <f>IF(A64="","",O64&amp;":"&amp;COUNTIF(O$4:O64,O64))</f>
        <v>M50:7</v>
      </c>
      <c r="J64" s="45" t="str">
        <f>IF(LEFT(O64,1)="W",COUNTIF(O$4:O64,"W*"),"")</f>
        <v/>
      </c>
      <c r="M64" s="44" t="str">
        <f>IF(A64="","",VLOOKUP($A64,Entry!A:D,2,FALSE))</f>
        <v>Richard Campbell</v>
      </c>
      <c r="N64" s="44" t="str">
        <f>IF(A64="","",VLOOKUP($A64,Entry!A:D,3,FALSE))</f>
        <v>Rossendale Harriers</v>
      </c>
      <c r="O64" s="44" t="str">
        <f>IF(A64="","",IF(VLOOKUP($A64,Entry!A:D,4,FALSE)="","M",VLOOKUP($A64,Entry!A:D,4,FALSE)))</f>
        <v>M50</v>
      </c>
      <c r="P64" s="45" t="e">
        <f>VLOOKUP(Finish!A64,Summit!A:B,2,FALSE)</f>
        <v>#N/A</v>
      </c>
      <c r="Q64" s="45" t="str">
        <f>IF(AND(ROW()&gt;4,COUNTIF($O$4:$O64,$O64)=1),"*","")</f>
        <v/>
      </c>
      <c r="R64" s="66">
        <f t="shared" si="3"/>
        <v>3.6701388888888888E-2</v>
      </c>
      <c r="S64" s="45">
        <f t="shared" si="4"/>
        <v>61</v>
      </c>
    </row>
    <row r="65" spans="1:19" x14ac:dyDescent="0.25">
      <c r="A65" s="1">
        <v>89</v>
      </c>
      <c r="B65" s="64" t="str">
        <f>IF(A65="","ready",IF(COUNTIF(Entry!L:L,A65)=0,"unknown number",IF(MATCH(A65,A:A,0)&lt;ROW(),"duplicate number","OK")))</f>
        <v>OK</v>
      </c>
      <c r="C65" s="1">
        <f t="shared" si="6"/>
        <v>0</v>
      </c>
      <c r="D65" s="1">
        <v>53</v>
      </c>
      <c r="E65" s="1">
        <v>15</v>
      </c>
      <c r="F65" s="66">
        <f t="shared" si="0"/>
        <v>3.6979166666666667E-2</v>
      </c>
      <c r="G65" s="65" t="str">
        <f t="shared" si="1"/>
        <v>OK</v>
      </c>
      <c r="H65" s="45">
        <f t="shared" si="2"/>
        <v>62</v>
      </c>
      <c r="I65" s="45" t="str">
        <f>IF(A65="","",O65&amp;":"&amp;COUNTIF(O$4:O65,O65))</f>
        <v>M50:8</v>
      </c>
      <c r="J65" s="45" t="str">
        <f>IF(LEFT(O65,1)="W",COUNTIF(O$4:O65,"W*"),"")</f>
        <v/>
      </c>
      <c r="M65" s="44" t="str">
        <f>IF(A65="","",VLOOKUP($A65,Entry!A:D,2,FALSE))</f>
        <v>Neil Cornfoot</v>
      </c>
      <c r="N65" s="44" t="str">
        <f>IF(A65="","",VLOOKUP($A65,Entry!A:D,3,FALSE))</f>
        <v>Rossendale Harriers</v>
      </c>
      <c r="O65" s="44" t="str">
        <f>IF(A65="","",IF(VLOOKUP($A65,Entry!A:D,4,FALSE)="","M",VLOOKUP($A65,Entry!A:D,4,FALSE)))</f>
        <v>M50</v>
      </c>
      <c r="P65" s="45" t="e">
        <f>VLOOKUP(Finish!A65,Summit!A:B,2,FALSE)</f>
        <v>#N/A</v>
      </c>
      <c r="Q65" s="45" t="str">
        <f>IF(AND(ROW()&gt;4,COUNTIF($O$4:$O65,$O65)=1),"*","")</f>
        <v/>
      </c>
      <c r="R65" s="66">
        <f t="shared" si="3"/>
        <v>3.6979166666666667E-2</v>
      </c>
      <c r="S65" s="45">
        <f t="shared" si="4"/>
        <v>62</v>
      </c>
    </row>
    <row r="66" spans="1:19" x14ac:dyDescent="0.25">
      <c r="A66" s="1">
        <v>33</v>
      </c>
      <c r="B66" s="64" t="str">
        <f>IF(A66="","ready",IF(COUNTIF(Entry!L:L,A66)=0,"unknown number",IF(MATCH(A66,A:A,0)&lt;ROW(),"duplicate number","OK")))</f>
        <v>OK</v>
      </c>
      <c r="C66" s="1">
        <f t="shared" si="6"/>
        <v>0</v>
      </c>
      <c r="D66" s="1">
        <f t="shared" ref="D66" si="7">D65</f>
        <v>53</v>
      </c>
      <c r="E66" s="1">
        <v>18</v>
      </c>
      <c r="F66" s="66">
        <f t="shared" si="0"/>
        <v>3.7013888888888888E-2</v>
      </c>
      <c r="G66" s="65" t="str">
        <f t="shared" si="1"/>
        <v>OK</v>
      </c>
      <c r="H66" s="45">
        <f t="shared" si="2"/>
        <v>63</v>
      </c>
      <c r="I66" s="45" t="str">
        <f>IF(A66="","",O66&amp;":"&amp;COUNTIF(O$4:O66,O66))</f>
        <v>W45:3</v>
      </c>
      <c r="J66" s="45">
        <f>IF(LEFT(O66,1)="W",COUNTIF(O$4:O66,"W*"),"")</f>
        <v>6</v>
      </c>
      <c r="M66" s="44" t="str">
        <f>IF(A66="","",VLOOKUP($A66,Entry!A:D,2,FALSE))</f>
        <v>Paula Walsh</v>
      </c>
      <c r="N66" s="44" t="str">
        <f>IF(A66="","",VLOOKUP($A66,Entry!A:D,3,FALSE))</f>
        <v>Trawden AC</v>
      </c>
      <c r="O66" s="44" t="str">
        <f>IF(A66="","",IF(VLOOKUP($A66,Entry!A:D,4,FALSE)="","M",VLOOKUP($A66,Entry!A:D,4,FALSE)))</f>
        <v>W45</v>
      </c>
      <c r="P66" s="45" t="e">
        <f>VLOOKUP(Finish!A66,Summit!A:B,2,FALSE)</f>
        <v>#N/A</v>
      </c>
      <c r="Q66" s="45" t="str">
        <f>IF(AND(ROW()&gt;4,COUNTIF($O$4:$O66,$O66)=1),"*","")</f>
        <v/>
      </c>
      <c r="R66" s="66">
        <f t="shared" si="3"/>
        <v>3.7013888888888888E-2</v>
      </c>
      <c r="S66" s="45">
        <f t="shared" si="4"/>
        <v>63</v>
      </c>
    </row>
    <row r="67" spans="1:19" x14ac:dyDescent="0.25">
      <c r="A67" s="1">
        <v>105</v>
      </c>
      <c r="B67" s="64" t="str">
        <f>IF(A67="","ready",IF(COUNTIF(Entry!L:L,A67)=0,"unknown number",IF(MATCH(A67,A:A,0)&lt;ROW(),"duplicate number","OK")))</f>
        <v>OK</v>
      </c>
      <c r="C67" s="1">
        <f t="shared" si="6"/>
        <v>0</v>
      </c>
      <c r="D67" s="1">
        <f t="shared" ref="D67" si="8">D66</f>
        <v>53</v>
      </c>
      <c r="E67" s="1">
        <v>33</v>
      </c>
      <c r="F67" s="66">
        <f t="shared" si="0"/>
        <v>3.7187499999999998E-2</v>
      </c>
      <c r="G67" s="65" t="str">
        <f t="shared" si="1"/>
        <v>OK</v>
      </c>
      <c r="H67" s="45">
        <f t="shared" si="2"/>
        <v>64</v>
      </c>
      <c r="I67" s="45" t="str">
        <f>IF(A67="","",O67&amp;":"&amp;COUNTIF(O$4:O67,O67))</f>
        <v>M40:8</v>
      </c>
      <c r="J67" s="45" t="str">
        <f>IF(LEFT(O67,1)="W",COUNTIF(O$4:O67,"W*"),"")</f>
        <v/>
      </c>
      <c r="M67" s="44" t="str">
        <f>IF(A67="","",VLOOKUP($A67,Entry!A:D,2,FALSE))</f>
        <v>Dan Anderson</v>
      </c>
      <c r="N67" s="44" t="str">
        <f>IF(A67="","",VLOOKUP($A67,Entry!A:D,3,FALSE))</f>
        <v>unattached</v>
      </c>
      <c r="O67" s="44" t="str">
        <f>IF(A67="","",IF(VLOOKUP($A67,Entry!A:D,4,FALSE)="","M",VLOOKUP($A67,Entry!A:D,4,FALSE)))</f>
        <v>M40</v>
      </c>
      <c r="P67" s="45" t="e">
        <f>VLOOKUP(Finish!A67,Summit!A:B,2,FALSE)</f>
        <v>#N/A</v>
      </c>
      <c r="Q67" s="45" t="str">
        <f>IF(AND(ROW()&gt;4,COUNTIF($O$4:$O67,$O67)=1),"*","")</f>
        <v/>
      </c>
      <c r="R67" s="66">
        <f t="shared" si="3"/>
        <v>3.7187499999999998E-2</v>
      </c>
      <c r="S67" s="45">
        <f t="shared" si="4"/>
        <v>64</v>
      </c>
    </row>
    <row r="68" spans="1:19" x14ac:dyDescent="0.25">
      <c r="A68" s="1">
        <v>106</v>
      </c>
      <c r="B68" s="64" t="str">
        <f>IF(A68="","ready",IF(COUNTIF(Entry!L:L,A68)=0,"unknown number",IF(MATCH(A68,A:A,0)&lt;ROW(),"duplicate number","OK")))</f>
        <v>OK</v>
      </c>
      <c r="C68" s="1">
        <f t="shared" si="6"/>
        <v>0</v>
      </c>
      <c r="D68" s="1">
        <f t="shared" ref="D68" si="9">D67</f>
        <v>53</v>
      </c>
      <c r="E68" s="1">
        <v>52</v>
      </c>
      <c r="F68" s="66">
        <f t="shared" ref="F68:F131" si="10">($C68+$D68/60+$E68/3600)/24</f>
        <v>3.740740740740741E-2</v>
      </c>
      <c r="G68" s="65" t="str">
        <f t="shared" ref="G68:G131" si="11">IF(ROW()&lt;5,"",IF(A68="","ready",IF(F68&lt;F67,"time error","OK")))</f>
        <v>OK</v>
      </c>
      <c r="H68" s="45">
        <f t="shared" si="2"/>
        <v>65</v>
      </c>
      <c r="I68" s="45" t="str">
        <f>IF(A68="","",O68&amp;":"&amp;COUNTIF(O$4:O68,O68))</f>
        <v>M50:9</v>
      </c>
      <c r="J68" s="45" t="str">
        <f>IF(LEFT(O68,1)="W",COUNTIF(O$4:O68,"W*"),"")</f>
        <v/>
      </c>
      <c r="M68" s="44" t="str">
        <f>IF(A68="","",VLOOKUP($A68,Entry!A:D,2,FALSE))</f>
        <v xml:space="preserve">Warren Grime </v>
      </c>
      <c r="N68" s="44" t="str">
        <f>IF(A68="","",VLOOKUP($A68,Entry!A:D,3,FALSE))</f>
        <v>unattached</v>
      </c>
      <c r="O68" s="44" t="str">
        <f>IF(A68="","",IF(VLOOKUP($A68,Entry!A:D,4,FALSE)="","M",VLOOKUP($A68,Entry!A:D,4,FALSE)))</f>
        <v>M50</v>
      </c>
      <c r="P68" s="45" t="e">
        <f>VLOOKUP(Finish!A68,Summit!A:B,2,FALSE)</f>
        <v>#N/A</v>
      </c>
      <c r="Q68" s="45" t="str">
        <f>IF(AND(ROW()&gt;4,COUNTIF($O$4:$O68,$O68)=1),"*","")</f>
        <v/>
      </c>
      <c r="R68" s="66">
        <f t="shared" si="3"/>
        <v>3.740740740740741E-2</v>
      </c>
      <c r="S68" s="45">
        <f t="shared" si="4"/>
        <v>65</v>
      </c>
    </row>
    <row r="69" spans="1:19" x14ac:dyDescent="0.25">
      <c r="A69" s="1">
        <v>29</v>
      </c>
      <c r="B69" s="64" t="str">
        <f>IF(A69="","ready",IF(COUNTIF(Entry!L:L,A69)=0,"unknown number",IF(MATCH(A69,A:A,0)&lt;ROW(),"duplicate number","OK")))</f>
        <v>OK</v>
      </c>
      <c r="C69" s="1">
        <f t="shared" si="6"/>
        <v>0</v>
      </c>
      <c r="D69" s="1">
        <v>54</v>
      </c>
      <c r="E69" s="1">
        <v>7</v>
      </c>
      <c r="F69" s="66">
        <f t="shared" si="10"/>
        <v>3.7581018518518521E-2</v>
      </c>
      <c r="G69" s="65" t="str">
        <f t="shared" si="11"/>
        <v>OK</v>
      </c>
      <c r="H69" s="45">
        <f t="shared" ref="H69:H132" si="12">ROW()-3</f>
        <v>66</v>
      </c>
      <c r="I69" s="45" t="str">
        <f>IF(A69="","",O69&amp;":"&amp;COUNTIF(O$4:O69,O69))</f>
        <v>M60:6</v>
      </c>
      <c r="J69" s="45" t="str">
        <f>IF(LEFT(O69,1)="W",COUNTIF(O$4:O69,"W*"),"")</f>
        <v/>
      </c>
      <c r="M69" s="44" t="str">
        <f>IF(A69="","",VLOOKUP($A69,Entry!A:D,2,FALSE))</f>
        <v>Peter Nuttall</v>
      </c>
      <c r="N69" s="44" t="str">
        <f>IF(A69="","",VLOOKUP($A69,Entry!A:D,3,FALSE))</f>
        <v>Rossendale Harriers</v>
      </c>
      <c r="O69" s="44" t="str">
        <f>IF(A69="","",IF(VLOOKUP($A69,Entry!A:D,4,FALSE)="","M",VLOOKUP($A69,Entry!A:D,4,FALSE)))</f>
        <v>M60</v>
      </c>
      <c r="P69" s="45" t="e">
        <f>VLOOKUP(Finish!A69,Summit!A:B,2,FALSE)</f>
        <v>#N/A</v>
      </c>
      <c r="Q69" s="45" t="str">
        <f>IF(AND(ROW()&gt;4,COUNTIF($O$4:$O69,$O69)=1),"*","")</f>
        <v/>
      </c>
      <c r="R69" s="66">
        <f t="shared" ref="R69:R132" si="13">F69</f>
        <v>3.7581018518518521E-2</v>
      </c>
      <c r="S69" s="45">
        <f t="shared" ref="S69:S132" si="14">H69</f>
        <v>66</v>
      </c>
    </row>
    <row r="70" spans="1:19" x14ac:dyDescent="0.25">
      <c r="A70" s="1">
        <v>83</v>
      </c>
      <c r="B70" s="64" t="str">
        <f>IF(A70="","ready",IF(COUNTIF(Entry!L:L,A70)=0,"unknown number",IF(MATCH(A70,A:A,0)&lt;ROW(),"duplicate number","OK")))</f>
        <v>OK</v>
      </c>
      <c r="C70" s="1">
        <f t="shared" ref="C70:D133" si="15">C69</f>
        <v>0</v>
      </c>
      <c r="D70" s="1">
        <f t="shared" si="15"/>
        <v>54</v>
      </c>
      <c r="E70" s="1">
        <v>48</v>
      </c>
      <c r="F70" s="66">
        <f t="shared" si="10"/>
        <v>3.8055555555555558E-2</v>
      </c>
      <c r="G70" s="65" t="str">
        <f t="shared" si="11"/>
        <v>OK</v>
      </c>
      <c r="H70" s="45">
        <f t="shared" si="12"/>
        <v>67</v>
      </c>
      <c r="I70" s="45" t="str">
        <f>IF(A70="","",O70&amp;":"&amp;COUNTIF(O$4:O70,O70))</f>
        <v>M65:3</v>
      </c>
      <c r="J70" s="45" t="str">
        <f>IF(LEFT(O70,1)="W",COUNTIF(O$4:O70,"W*"),"")</f>
        <v/>
      </c>
      <c r="M70" s="44" t="str">
        <f>IF(A70="","",VLOOKUP($A70,Entry!A:D,2,FALSE))</f>
        <v>Peter Dugdale</v>
      </c>
      <c r="N70" s="44" t="str">
        <f>IF(A70="","",VLOOKUP($A70,Entry!A:D,3,FALSE))</f>
        <v>Clayton Le Moors</v>
      </c>
      <c r="O70" s="44" t="str">
        <f>IF(A70="","",IF(VLOOKUP($A70,Entry!A:D,4,FALSE)="","M",VLOOKUP($A70,Entry!A:D,4,FALSE)))</f>
        <v>M65</v>
      </c>
      <c r="P70" s="45" t="e">
        <f>VLOOKUP(Finish!A70,Summit!A:B,2,FALSE)</f>
        <v>#N/A</v>
      </c>
      <c r="Q70" s="45" t="str">
        <f>IF(AND(ROW()&gt;4,COUNTIF($O$4:$O70,$O70)=1),"*","")</f>
        <v/>
      </c>
      <c r="R70" s="66">
        <f t="shared" si="13"/>
        <v>3.8055555555555558E-2</v>
      </c>
      <c r="S70" s="45">
        <f t="shared" si="14"/>
        <v>67</v>
      </c>
    </row>
    <row r="71" spans="1:19" x14ac:dyDescent="0.25">
      <c r="A71" s="1">
        <v>80</v>
      </c>
      <c r="B71" s="64" t="str">
        <f>IF(A71="","ready",IF(COUNTIF(Entry!L:L,A71)=0,"unknown number",IF(MATCH(A71,A:A,0)&lt;ROW(),"duplicate number","OK")))</f>
        <v>OK</v>
      </c>
      <c r="C71" s="1">
        <f t="shared" si="15"/>
        <v>0</v>
      </c>
      <c r="D71" s="1">
        <f t="shared" si="15"/>
        <v>54</v>
      </c>
      <c r="E71" s="1">
        <v>50</v>
      </c>
      <c r="F71" s="66">
        <f t="shared" si="10"/>
        <v>3.8078703703703705E-2</v>
      </c>
      <c r="G71" s="65" t="str">
        <f t="shared" si="11"/>
        <v>OK</v>
      </c>
      <c r="H71" s="45">
        <f t="shared" si="12"/>
        <v>68</v>
      </c>
      <c r="I71" s="45" t="str">
        <f>IF(A71="","",O71&amp;":"&amp;COUNTIF(O$4:O71,O71))</f>
        <v>W40:1</v>
      </c>
      <c r="J71" s="45">
        <f>IF(LEFT(O71,1)="W",COUNTIF(O$4:O71,"W*"),"")</f>
        <v>7</v>
      </c>
      <c r="M71" s="44" t="str">
        <f>IF(A71="","",VLOOKUP($A71,Entry!A:D,2,FALSE))</f>
        <v>Sarah Walch</v>
      </c>
      <c r="N71" s="44" t="str">
        <f>IF(A71="","",VLOOKUP($A71,Entry!A:D,3,FALSE))</f>
        <v>Penistone Footpath Runners</v>
      </c>
      <c r="O71" s="44" t="str">
        <f>IF(A71="","",IF(VLOOKUP($A71,Entry!A:D,4,FALSE)="","M",VLOOKUP($A71,Entry!A:D,4,FALSE)))</f>
        <v>W40</v>
      </c>
      <c r="P71" s="45" t="e">
        <f>VLOOKUP(Finish!A71,Summit!A:B,2,FALSE)</f>
        <v>#N/A</v>
      </c>
      <c r="Q71" s="45" t="str">
        <f>IF(AND(ROW()&gt;4,COUNTIF($O$4:$O71,$O71)=1),"*","")</f>
        <v>*</v>
      </c>
      <c r="R71" s="66">
        <f t="shared" si="13"/>
        <v>3.8078703703703705E-2</v>
      </c>
      <c r="S71" s="45">
        <f t="shared" si="14"/>
        <v>68</v>
      </c>
    </row>
    <row r="72" spans="1:19" x14ac:dyDescent="0.25">
      <c r="A72" s="1">
        <v>36</v>
      </c>
      <c r="B72" s="64" t="str">
        <f>IF(A72="","ready",IF(COUNTIF(Entry!L:L,A72)=0,"unknown number",IF(MATCH(A72,A:A,0)&lt;ROW(),"duplicate number","OK")))</f>
        <v>OK</v>
      </c>
      <c r="C72" s="1">
        <f t="shared" si="15"/>
        <v>0</v>
      </c>
      <c r="D72" s="1">
        <v>55</v>
      </c>
      <c r="E72" s="1">
        <v>21</v>
      </c>
      <c r="F72" s="66">
        <f t="shared" si="10"/>
        <v>3.8437499999999999E-2</v>
      </c>
      <c r="G72" s="65" t="str">
        <f t="shared" si="11"/>
        <v>OK</v>
      </c>
      <c r="H72" s="45">
        <f t="shared" si="12"/>
        <v>69</v>
      </c>
      <c r="I72" s="45" t="str">
        <f>IF(A72="","",O72&amp;":"&amp;COUNTIF(O$4:O72,O72))</f>
        <v>W:3</v>
      </c>
      <c r="J72" s="45">
        <f>IF(LEFT(O72,1)="W",COUNTIF(O$4:O72,"W*"),"")</f>
        <v>8</v>
      </c>
      <c r="M72" s="44" t="str">
        <f>IF(A72="","",VLOOKUP($A72,Entry!A:D,2,FALSE))</f>
        <v>Claire Dobson</v>
      </c>
      <c r="N72" s="44" t="str">
        <f>IF(A72="","",VLOOKUP($A72,Entry!A:D,3,FALSE))</f>
        <v>Rossendale Harriers</v>
      </c>
      <c r="O72" s="44" t="str">
        <f>IF(A72="","",IF(VLOOKUP($A72,Entry!A:D,4,FALSE)="","M",VLOOKUP($A72,Entry!A:D,4,FALSE)))</f>
        <v>W</v>
      </c>
      <c r="P72" s="45" t="e">
        <f>VLOOKUP(Finish!A72,Summit!A:B,2,FALSE)</f>
        <v>#N/A</v>
      </c>
      <c r="Q72" s="45" t="str">
        <f>IF(AND(ROW()&gt;4,COUNTIF($O$4:$O72,$O72)=1),"*","")</f>
        <v/>
      </c>
      <c r="R72" s="66">
        <f t="shared" si="13"/>
        <v>3.8437499999999999E-2</v>
      </c>
      <c r="S72" s="45">
        <f t="shared" si="14"/>
        <v>69</v>
      </c>
    </row>
    <row r="73" spans="1:19" x14ac:dyDescent="0.25">
      <c r="A73" s="1">
        <v>22</v>
      </c>
      <c r="B73" s="64" t="str">
        <f>IF(A73="","ready",IF(COUNTIF(Entry!L:L,A73)=0,"unknown number",IF(MATCH(A73,A:A,0)&lt;ROW(),"duplicate number","OK")))</f>
        <v>OK</v>
      </c>
      <c r="C73" s="1">
        <f t="shared" si="15"/>
        <v>0</v>
      </c>
      <c r="D73" s="1">
        <v>56</v>
      </c>
      <c r="E73" s="1">
        <v>29</v>
      </c>
      <c r="F73" s="66">
        <f t="shared" si="10"/>
        <v>3.9224537037037037E-2</v>
      </c>
      <c r="G73" s="65" t="str">
        <f t="shared" si="11"/>
        <v>OK</v>
      </c>
      <c r="H73" s="45">
        <f t="shared" si="12"/>
        <v>70</v>
      </c>
      <c r="I73" s="45" t="str">
        <f>IF(A73="","",O73&amp;":"&amp;COUNTIF(O$4:O73,O73))</f>
        <v>M70:2</v>
      </c>
      <c r="J73" s="45" t="str">
        <f>IF(LEFT(O73,1)="W",COUNTIF(O$4:O73,"W*"),"")</f>
        <v/>
      </c>
      <c r="M73" s="44" t="str">
        <f>IF(A73="","",VLOOKUP($A73,Entry!A:D,2,FALSE))</f>
        <v>Harry Atkinson</v>
      </c>
      <c r="N73" s="44" t="str">
        <f>IF(A73="","",VLOOKUP($A73,Entry!A:D,3,FALSE))</f>
        <v>Bingley Harriers</v>
      </c>
      <c r="O73" s="44" t="str">
        <f>IF(A73="","",IF(VLOOKUP($A73,Entry!A:D,4,FALSE)="","M",VLOOKUP($A73,Entry!A:D,4,FALSE)))</f>
        <v>M70</v>
      </c>
      <c r="P73" s="45" t="e">
        <f>VLOOKUP(Finish!A73,Summit!A:B,2,FALSE)</f>
        <v>#N/A</v>
      </c>
      <c r="Q73" s="45" t="str">
        <f>IF(AND(ROW()&gt;4,COUNTIF($O$4:$O73,$O73)=1),"*","")</f>
        <v/>
      </c>
      <c r="R73" s="66">
        <f t="shared" si="13"/>
        <v>3.9224537037037037E-2</v>
      </c>
      <c r="S73" s="45">
        <f t="shared" si="14"/>
        <v>70</v>
      </c>
    </row>
    <row r="74" spans="1:19" x14ac:dyDescent="0.25">
      <c r="A74" s="1">
        <v>66</v>
      </c>
      <c r="B74" s="64" t="str">
        <f>IF(A74="","ready",IF(COUNTIF(Entry!L:L,A74)=0,"unknown number",IF(MATCH(A74,A:A,0)&lt;ROW(),"duplicate number","OK")))</f>
        <v>OK</v>
      </c>
      <c r="C74" s="1">
        <f t="shared" si="15"/>
        <v>0</v>
      </c>
      <c r="D74" s="1">
        <f t="shared" si="15"/>
        <v>56</v>
      </c>
      <c r="E74" s="1">
        <v>31</v>
      </c>
      <c r="F74" s="66">
        <f t="shared" si="10"/>
        <v>3.9247685185185184E-2</v>
      </c>
      <c r="G74" s="65" t="str">
        <f t="shared" si="11"/>
        <v>OK</v>
      </c>
      <c r="H74" s="45">
        <f t="shared" si="12"/>
        <v>71</v>
      </c>
      <c r="I74" s="45" t="str">
        <f>IF(A74="","",O74&amp;":"&amp;COUNTIF(O$4:O74,O74))</f>
        <v>M55:8</v>
      </c>
      <c r="J74" s="45" t="str">
        <f>IF(LEFT(O74,1)="W",COUNTIF(O$4:O74,"W*"),"")</f>
        <v/>
      </c>
      <c r="M74" s="44" t="str">
        <f>IF(A74="","",VLOOKUP($A74,Entry!A:D,2,FALSE))</f>
        <v>John McDonald</v>
      </c>
      <c r="N74" s="44" t="str">
        <f>IF(A74="","",VLOOKUP($A74,Entry!A:D,3,FALSE))</f>
        <v>Trawden AC</v>
      </c>
      <c r="O74" s="44" t="str">
        <f>IF(A74="","",IF(VLOOKUP($A74,Entry!A:D,4,FALSE)="","M",VLOOKUP($A74,Entry!A:D,4,FALSE)))</f>
        <v>M55</v>
      </c>
      <c r="P74" s="45" t="e">
        <f>VLOOKUP(Finish!A74,Summit!A:B,2,FALSE)</f>
        <v>#N/A</v>
      </c>
      <c r="Q74" s="45" t="str">
        <f>IF(AND(ROW()&gt;4,COUNTIF($O$4:$O74,$O74)=1),"*","")</f>
        <v/>
      </c>
      <c r="R74" s="66">
        <f t="shared" si="13"/>
        <v>3.9247685185185184E-2</v>
      </c>
      <c r="S74" s="45">
        <f t="shared" si="14"/>
        <v>71</v>
      </c>
    </row>
    <row r="75" spans="1:19" x14ac:dyDescent="0.25">
      <c r="A75" s="1">
        <v>50</v>
      </c>
      <c r="B75" s="64" t="str">
        <f>IF(A75="","ready",IF(COUNTIF(Entry!L:L,A75)=0,"unknown number",IF(MATCH(A75,A:A,0)&lt;ROW(),"duplicate number","OK")))</f>
        <v>OK</v>
      </c>
      <c r="C75" s="1">
        <f t="shared" si="15"/>
        <v>0</v>
      </c>
      <c r="D75" s="1">
        <f t="shared" si="15"/>
        <v>56</v>
      </c>
      <c r="E75" s="1">
        <v>39</v>
      </c>
      <c r="F75" s="66">
        <f t="shared" si="10"/>
        <v>3.934027777777778E-2</v>
      </c>
      <c r="G75" s="65" t="str">
        <f t="shared" si="11"/>
        <v>OK</v>
      </c>
      <c r="H75" s="45">
        <f t="shared" si="12"/>
        <v>72</v>
      </c>
      <c r="I75" s="45" t="str">
        <f>IF(A75="","",O75&amp;":"&amp;COUNTIF(O$4:O75,O75))</f>
        <v>M40:9</v>
      </c>
      <c r="J75" s="45" t="str">
        <f>IF(LEFT(O75,1)="W",COUNTIF(O$4:O75,"W*"),"")</f>
        <v/>
      </c>
      <c r="M75" s="44" t="str">
        <f>IF(A75="","",VLOOKUP($A75,Entry!A:D,2,FALSE))</f>
        <v>Christopher Goldie</v>
      </c>
      <c r="N75" s="44" t="str">
        <f>IF(A75="","",VLOOKUP($A75,Entry!A:D,3,FALSE))</f>
        <v>Bowland FR</v>
      </c>
      <c r="O75" s="44" t="str">
        <f>IF(A75="","",IF(VLOOKUP($A75,Entry!A:D,4,FALSE)="","M",VLOOKUP($A75,Entry!A:D,4,FALSE)))</f>
        <v>M40</v>
      </c>
      <c r="P75" s="45" t="e">
        <f>VLOOKUP(Finish!A75,Summit!A:B,2,FALSE)</f>
        <v>#N/A</v>
      </c>
      <c r="Q75" s="45" t="str">
        <f>IF(AND(ROW()&gt;4,COUNTIF($O$4:$O75,$O75)=1),"*","")</f>
        <v/>
      </c>
      <c r="R75" s="66">
        <f t="shared" si="13"/>
        <v>3.934027777777778E-2</v>
      </c>
      <c r="S75" s="45">
        <f t="shared" si="14"/>
        <v>72</v>
      </c>
    </row>
    <row r="76" spans="1:19" x14ac:dyDescent="0.25">
      <c r="A76" s="1">
        <v>96</v>
      </c>
      <c r="B76" s="64" t="str">
        <f>IF(A76="","ready",IF(COUNTIF(Entry!L:L,A76)=0,"unknown number",IF(MATCH(A76,A:A,0)&lt;ROW(),"duplicate number","OK")))</f>
        <v>OK</v>
      </c>
      <c r="C76" s="1">
        <f t="shared" si="15"/>
        <v>0</v>
      </c>
      <c r="D76" s="1">
        <f t="shared" si="15"/>
        <v>56</v>
      </c>
      <c r="E76" s="1">
        <v>46</v>
      </c>
      <c r="F76" s="66">
        <f t="shared" si="10"/>
        <v>3.9421296296296295E-2</v>
      </c>
      <c r="G76" s="65" t="str">
        <f t="shared" si="11"/>
        <v>OK</v>
      </c>
      <c r="H76" s="45">
        <f t="shared" si="12"/>
        <v>73</v>
      </c>
      <c r="I76" s="45" t="str">
        <f>IF(A76="","",O76&amp;":"&amp;COUNTIF(O$4:O76,O76))</f>
        <v>W40:2</v>
      </c>
      <c r="J76" s="45">
        <f>IF(LEFT(O76,1)="W",COUNTIF(O$4:O76,"W*"),"")</f>
        <v>9</v>
      </c>
      <c r="M76" s="44" t="str">
        <f>IF(A76="","",VLOOKUP($A76,Entry!A:D,2,FALSE))</f>
        <v>Janet Carr</v>
      </c>
      <c r="N76" s="44" t="str">
        <f>IF(A76="","",VLOOKUP($A76,Entry!A:D,3,FALSE))</f>
        <v>Darwen Dashers</v>
      </c>
      <c r="O76" s="44" t="str">
        <f>IF(A76="","",IF(VLOOKUP($A76,Entry!A:D,4,FALSE)="","M",VLOOKUP($A76,Entry!A:D,4,FALSE)))</f>
        <v>W40</v>
      </c>
      <c r="P76" s="45" t="e">
        <f>VLOOKUP(Finish!A76,Summit!A:B,2,FALSE)</f>
        <v>#N/A</v>
      </c>
      <c r="Q76" s="45" t="str">
        <f>IF(AND(ROW()&gt;4,COUNTIF($O$4:$O76,$O76)=1),"*","")</f>
        <v/>
      </c>
      <c r="R76" s="66">
        <f t="shared" si="13"/>
        <v>3.9421296296296295E-2</v>
      </c>
      <c r="S76" s="45">
        <f t="shared" si="14"/>
        <v>73</v>
      </c>
    </row>
    <row r="77" spans="1:19" x14ac:dyDescent="0.25">
      <c r="A77" s="1">
        <v>101</v>
      </c>
      <c r="B77" s="64" t="str">
        <f>IF(A77="","ready",IF(COUNTIF(Entry!L:L,A77)=0,"unknown number",IF(MATCH(A77,A:A,0)&lt;ROW(),"duplicate number","OK")))</f>
        <v>OK</v>
      </c>
      <c r="C77" s="1">
        <f t="shared" si="15"/>
        <v>0</v>
      </c>
      <c r="D77" s="1">
        <f t="shared" si="15"/>
        <v>56</v>
      </c>
      <c r="E77" s="1">
        <v>51</v>
      </c>
      <c r="F77" s="66">
        <f t="shared" si="10"/>
        <v>3.9479166666666669E-2</v>
      </c>
      <c r="G77" s="65" t="str">
        <f t="shared" si="11"/>
        <v>OK</v>
      </c>
      <c r="H77" s="45">
        <f t="shared" si="12"/>
        <v>74</v>
      </c>
      <c r="I77" s="45" t="str">
        <f>IF(A77="","",O77&amp;":"&amp;COUNTIF(O$4:O77,O77))</f>
        <v>W:4</v>
      </c>
      <c r="J77" s="45">
        <f>IF(LEFT(O77,1)="W",COUNTIF(O$4:O77,"W*"),"")</f>
        <v>10</v>
      </c>
      <c r="M77" s="44" t="str">
        <f>IF(A77="","",VLOOKUP($A77,Entry!A:D,2,FALSE))</f>
        <v>Beth Clayton</v>
      </c>
      <c r="N77" s="44" t="str">
        <f>IF(A77="","",VLOOKUP($A77,Entry!A:D,3,FALSE))</f>
        <v>Rossendale Harriers</v>
      </c>
      <c r="O77" s="44" t="str">
        <f>IF(A77="","",IF(VLOOKUP($A77,Entry!A:D,4,FALSE)="","M",VLOOKUP($A77,Entry!A:D,4,FALSE)))</f>
        <v>W</v>
      </c>
      <c r="P77" s="45">
        <f>VLOOKUP(Finish!A77,Summit!A:B,2,FALSE)</f>
        <v>4</v>
      </c>
      <c r="Q77" s="45" t="str">
        <f>IF(AND(ROW()&gt;4,COUNTIF($O$4:$O77,$O77)=1),"*","")</f>
        <v/>
      </c>
      <c r="R77" s="66">
        <f t="shared" si="13"/>
        <v>3.9479166666666669E-2</v>
      </c>
      <c r="S77" s="45">
        <f t="shared" si="14"/>
        <v>74</v>
      </c>
    </row>
    <row r="78" spans="1:19" x14ac:dyDescent="0.25">
      <c r="A78" s="1">
        <v>28</v>
      </c>
      <c r="B78" s="64" t="str">
        <f>IF(A78="","ready",IF(COUNTIF(Entry!L:L,A78)=0,"unknown number",IF(MATCH(A78,A:A,0)&lt;ROW(),"duplicate number","OK")))</f>
        <v>OK</v>
      </c>
      <c r="C78" s="1">
        <f t="shared" si="15"/>
        <v>0</v>
      </c>
      <c r="D78" s="1">
        <f t="shared" si="15"/>
        <v>56</v>
      </c>
      <c r="E78" s="1">
        <v>55</v>
      </c>
      <c r="F78" s="66">
        <f t="shared" si="10"/>
        <v>3.9525462962962964E-2</v>
      </c>
      <c r="G78" s="65" t="str">
        <f t="shared" si="11"/>
        <v>OK</v>
      </c>
      <c r="H78" s="45">
        <f t="shared" si="12"/>
        <v>75</v>
      </c>
      <c r="I78" s="45" t="str">
        <f>IF(A78="","",O78&amp;":"&amp;COUNTIF(O$4:O78,O78))</f>
        <v>M70:3</v>
      </c>
      <c r="J78" s="45" t="str">
        <f>IF(LEFT(O78,1)="W",COUNTIF(O$4:O78,"W*"),"")</f>
        <v/>
      </c>
      <c r="M78" s="44" t="str">
        <f>IF(A78="","",VLOOKUP($A78,Entry!A:D,2,FALSE))</f>
        <v>Ian Smith</v>
      </c>
      <c r="N78" s="44" t="str">
        <f>IF(A78="","",VLOOKUP($A78,Entry!A:D,3,FALSE))</f>
        <v>Ribble Valley</v>
      </c>
      <c r="O78" s="44" t="str">
        <f>IF(A78="","",IF(VLOOKUP($A78,Entry!A:D,4,FALSE)="","M",VLOOKUP($A78,Entry!A:D,4,FALSE)))</f>
        <v>M70</v>
      </c>
      <c r="P78" s="45" t="e">
        <f>VLOOKUP(Finish!A78,Summit!A:B,2,FALSE)</f>
        <v>#N/A</v>
      </c>
      <c r="Q78" s="45" t="str">
        <f>IF(AND(ROW()&gt;4,COUNTIF($O$4:$O78,$O78)=1),"*","")</f>
        <v/>
      </c>
      <c r="R78" s="66">
        <f t="shared" si="13"/>
        <v>3.9525462962962964E-2</v>
      </c>
      <c r="S78" s="45">
        <f t="shared" si="14"/>
        <v>75</v>
      </c>
    </row>
    <row r="79" spans="1:19" x14ac:dyDescent="0.25">
      <c r="A79" s="1">
        <v>94</v>
      </c>
      <c r="B79" s="64" t="str">
        <f>IF(A79="","ready",IF(COUNTIF(Entry!L:L,A79)=0,"unknown number",IF(MATCH(A79,A:A,0)&lt;ROW(),"duplicate number","OK")))</f>
        <v>OK</v>
      </c>
      <c r="C79" s="1">
        <f t="shared" si="15"/>
        <v>0</v>
      </c>
      <c r="D79" s="1">
        <f t="shared" si="15"/>
        <v>56</v>
      </c>
      <c r="E79" s="1">
        <v>57</v>
      </c>
      <c r="F79" s="66">
        <f t="shared" si="10"/>
        <v>3.9548611111111111E-2</v>
      </c>
      <c r="G79" s="65" t="str">
        <f t="shared" si="11"/>
        <v>OK</v>
      </c>
      <c r="H79" s="45">
        <f t="shared" si="12"/>
        <v>76</v>
      </c>
      <c r="I79" s="45" t="str">
        <f>IF(A79="","",O79&amp;":"&amp;COUNTIF(O$4:O79,O79))</f>
        <v>M40:10</v>
      </c>
      <c r="J79" s="45" t="str">
        <f>IF(LEFT(O79,1)="W",COUNTIF(O$4:O79,"W*"),"")</f>
        <v/>
      </c>
      <c r="M79" s="44" t="str">
        <f>IF(A79="","",VLOOKUP($A79,Entry!A:D,2,FALSE))</f>
        <v>Lucy Parker</v>
      </c>
      <c r="N79" s="44" t="str">
        <f>IF(A79="","",VLOOKUP($A79,Entry!A:D,3,FALSE))</f>
        <v>Trawden AC</v>
      </c>
      <c r="O79" s="44" t="str">
        <f>IF(A79="","",IF(VLOOKUP($A79,Entry!A:D,4,FALSE)="","M",VLOOKUP($A79,Entry!A:D,4,FALSE)))</f>
        <v>M40</v>
      </c>
      <c r="P79" s="45" t="e">
        <f>VLOOKUP(Finish!A79,Summit!A:B,2,FALSE)</f>
        <v>#N/A</v>
      </c>
      <c r="Q79" s="45" t="str">
        <f>IF(AND(ROW()&gt;4,COUNTIF($O$4:$O79,$O79)=1),"*","")</f>
        <v/>
      </c>
      <c r="R79" s="66">
        <f t="shared" si="13"/>
        <v>3.9548611111111111E-2</v>
      </c>
      <c r="S79" s="45">
        <f t="shared" si="14"/>
        <v>76</v>
      </c>
    </row>
    <row r="80" spans="1:19" x14ac:dyDescent="0.25">
      <c r="A80" s="1">
        <v>78</v>
      </c>
      <c r="B80" s="64" t="str">
        <f>IF(A80="","ready",IF(COUNTIF(Entry!L:L,A80)=0,"unknown number",IF(MATCH(A80,A:A,0)&lt;ROW(),"duplicate number","OK")))</f>
        <v>OK</v>
      </c>
      <c r="C80" s="1">
        <f t="shared" si="15"/>
        <v>0</v>
      </c>
      <c r="D80" s="1">
        <f t="shared" si="15"/>
        <v>56</v>
      </c>
      <c r="E80" s="1">
        <v>59</v>
      </c>
      <c r="F80" s="66">
        <f t="shared" si="10"/>
        <v>3.9571759259259258E-2</v>
      </c>
      <c r="G80" s="65" t="str">
        <f t="shared" si="11"/>
        <v>OK</v>
      </c>
      <c r="H80" s="45">
        <f t="shared" si="12"/>
        <v>77</v>
      </c>
      <c r="I80" s="45" t="str">
        <f>IF(A80="","",O80&amp;":"&amp;COUNTIF(O$4:O80,O80))</f>
        <v>W40:3</v>
      </c>
      <c r="J80" s="45">
        <f>IF(LEFT(O80,1)="W",COUNTIF(O$4:O80,"W*"),"")</f>
        <v>11</v>
      </c>
      <c r="M80" s="44" t="str">
        <f>IF(A80="","",VLOOKUP($A80,Entry!A:D,2,FALSE))</f>
        <v>Hena Chaudry</v>
      </c>
      <c r="N80" s="44" t="str">
        <f>IF(A80="","",VLOOKUP($A80,Entry!A:D,3,FALSE))</f>
        <v>Rossendale Harriers</v>
      </c>
      <c r="O80" s="44" t="str">
        <f>IF(A80="","",IF(VLOOKUP($A80,Entry!A:D,4,FALSE)="","M",VLOOKUP($A80,Entry!A:D,4,FALSE)))</f>
        <v>W40</v>
      </c>
      <c r="P80" s="45" t="e">
        <f>VLOOKUP(Finish!A80,Summit!A:B,2,FALSE)</f>
        <v>#N/A</v>
      </c>
      <c r="Q80" s="45" t="str">
        <f>IF(AND(ROW()&gt;4,COUNTIF($O$4:$O80,$O80)=1),"*","")</f>
        <v/>
      </c>
      <c r="R80" s="66">
        <f t="shared" si="13"/>
        <v>3.9571759259259258E-2</v>
      </c>
      <c r="S80" s="45">
        <f t="shared" si="14"/>
        <v>77</v>
      </c>
    </row>
    <row r="81" spans="1:19" x14ac:dyDescent="0.25">
      <c r="A81" s="1">
        <v>72</v>
      </c>
      <c r="B81" s="64" t="str">
        <f>IF(A81="","ready",IF(COUNTIF(Entry!L:L,A81)=0,"unknown number",IF(MATCH(A81,A:A,0)&lt;ROW(),"duplicate number","OK")))</f>
        <v>OK</v>
      </c>
      <c r="C81" s="1">
        <f t="shared" si="15"/>
        <v>0</v>
      </c>
      <c r="D81" s="1">
        <v>57</v>
      </c>
      <c r="E81" s="1">
        <v>0</v>
      </c>
      <c r="F81" s="66">
        <f t="shared" si="10"/>
        <v>3.9583333333333331E-2</v>
      </c>
      <c r="G81" s="65" t="str">
        <f t="shared" si="11"/>
        <v>OK</v>
      </c>
      <c r="H81" s="45">
        <f t="shared" si="12"/>
        <v>78</v>
      </c>
      <c r="I81" s="45" t="str">
        <f>IF(A81="","",O81&amp;":"&amp;COUNTIF(O$4:O81,O81))</f>
        <v>M40:11</v>
      </c>
      <c r="J81" s="45" t="str">
        <f>IF(LEFT(O81,1)="W",COUNTIF(O$4:O81,"W*"),"")</f>
        <v/>
      </c>
      <c r="M81" s="44" t="str">
        <f>IF(A81="","",VLOOKUP($A81,Entry!A:D,2,FALSE))</f>
        <v>Peter Tasker</v>
      </c>
      <c r="N81" s="44" t="str">
        <f>IF(A81="","",VLOOKUP($A81,Entry!A:D,3,FALSE))</f>
        <v>Prestwich AC</v>
      </c>
      <c r="O81" s="44" t="str">
        <f>IF(A81="","",IF(VLOOKUP($A81,Entry!A:D,4,FALSE)="","M",VLOOKUP($A81,Entry!A:D,4,FALSE)))</f>
        <v>M40</v>
      </c>
      <c r="P81" s="45" t="e">
        <f>VLOOKUP(Finish!A81,Summit!A:B,2,FALSE)</f>
        <v>#N/A</v>
      </c>
      <c r="Q81" s="45" t="str">
        <f>IF(AND(ROW()&gt;4,COUNTIF($O$4:$O81,$O81)=1),"*","")</f>
        <v/>
      </c>
      <c r="R81" s="66">
        <f t="shared" si="13"/>
        <v>3.9583333333333331E-2</v>
      </c>
      <c r="S81" s="45">
        <f t="shared" si="14"/>
        <v>78</v>
      </c>
    </row>
    <row r="82" spans="1:19" x14ac:dyDescent="0.25">
      <c r="A82" s="1">
        <v>9</v>
      </c>
      <c r="B82" s="64" t="str">
        <f>IF(A82="","ready",IF(COUNTIF(Entry!L:L,A82)=0,"unknown number",IF(MATCH(A82,A:A,0)&lt;ROW(),"duplicate number","OK")))</f>
        <v>OK</v>
      </c>
      <c r="C82" s="1">
        <f t="shared" si="15"/>
        <v>0</v>
      </c>
      <c r="D82" s="1">
        <f t="shared" si="15"/>
        <v>57</v>
      </c>
      <c r="E82" s="1">
        <v>17</v>
      </c>
      <c r="F82" s="66">
        <f t="shared" si="10"/>
        <v>3.9780092592592589E-2</v>
      </c>
      <c r="G82" s="65" t="str">
        <f t="shared" si="11"/>
        <v>OK</v>
      </c>
      <c r="H82" s="45">
        <f t="shared" si="12"/>
        <v>79</v>
      </c>
      <c r="I82" s="45" t="str">
        <f>IF(A82="","",O82&amp;":"&amp;COUNTIF(O$4:O82,O82))</f>
        <v>M65:4</v>
      </c>
      <c r="J82" s="45" t="str">
        <f>IF(LEFT(O82,1)="W",COUNTIF(O$4:O82,"W*"),"")</f>
        <v/>
      </c>
      <c r="M82" s="44" t="str">
        <f>IF(A82="","",VLOOKUP($A82,Entry!A:D,2,FALSE))</f>
        <v>Neil Hindle</v>
      </c>
      <c r="N82" s="44" t="str">
        <f>IF(A82="","",VLOOKUP($A82,Entry!A:D,3,FALSE))</f>
        <v>FRA</v>
      </c>
      <c r="O82" s="44" t="str">
        <f>IF(A82="","",IF(VLOOKUP($A82,Entry!A:D,4,FALSE)="","M",VLOOKUP($A82,Entry!A:D,4,FALSE)))</f>
        <v>M65</v>
      </c>
      <c r="P82" s="45" t="e">
        <f>VLOOKUP(Finish!A82,Summit!A:B,2,FALSE)</f>
        <v>#N/A</v>
      </c>
      <c r="Q82" s="45" t="str">
        <f>IF(AND(ROW()&gt;4,COUNTIF($O$4:$O82,$O82)=1),"*","")</f>
        <v/>
      </c>
      <c r="R82" s="66">
        <f t="shared" si="13"/>
        <v>3.9780092592592589E-2</v>
      </c>
      <c r="S82" s="45">
        <f t="shared" si="14"/>
        <v>79</v>
      </c>
    </row>
    <row r="83" spans="1:19" x14ac:dyDescent="0.25">
      <c r="A83" s="1">
        <v>31</v>
      </c>
      <c r="B83" s="64" t="str">
        <f>IF(A83="","ready",IF(COUNTIF(Entry!L:L,A83)=0,"unknown number",IF(MATCH(A83,A:A,0)&lt;ROW(),"duplicate number","OK")))</f>
        <v>OK</v>
      </c>
      <c r="C83" s="1">
        <f t="shared" si="15"/>
        <v>0</v>
      </c>
      <c r="D83" s="1">
        <f t="shared" si="15"/>
        <v>57</v>
      </c>
      <c r="E83" s="1">
        <v>55</v>
      </c>
      <c r="F83" s="66">
        <f t="shared" si="10"/>
        <v>4.0219907407407406E-2</v>
      </c>
      <c r="G83" s="65" t="str">
        <f t="shared" si="11"/>
        <v>OK</v>
      </c>
      <c r="H83" s="45">
        <f t="shared" si="12"/>
        <v>80</v>
      </c>
      <c r="I83" s="45" t="str">
        <f>IF(A83="","",O83&amp;":"&amp;COUNTIF(O$4:O83,O83))</f>
        <v>MU21:6</v>
      </c>
      <c r="J83" s="45" t="str">
        <f>IF(LEFT(O83,1)="W",COUNTIF(O$4:O83,"W*"),"")</f>
        <v/>
      </c>
      <c r="M83" s="44" t="str">
        <f>IF(A83="","",VLOOKUP($A83,Entry!A:D,2,FALSE))</f>
        <v>Harrison Smith</v>
      </c>
      <c r="N83" s="44" t="str">
        <f>IF(A83="","",VLOOKUP($A83,Entry!A:D,3,FALSE))</f>
        <v>Rossendale Harriers</v>
      </c>
      <c r="O83" s="44" t="str">
        <f>IF(A83="","",IF(VLOOKUP($A83,Entry!A:D,4,FALSE)="","M",VLOOKUP($A83,Entry!A:D,4,FALSE)))</f>
        <v>MU21</v>
      </c>
      <c r="P83" s="45" t="e">
        <f>VLOOKUP(Finish!A83,Summit!A:B,2,FALSE)</f>
        <v>#N/A</v>
      </c>
      <c r="Q83" s="45" t="str">
        <f>IF(AND(ROW()&gt;4,COUNTIF($O$4:$O83,$O83)=1),"*","")</f>
        <v/>
      </c>
      <c r="R83" s="66">
        <f t="shared" si="13"/>
        <v>4.0219907407407406E-2</v>
      </c>
      <c r="S83" s="45">
        <f t="shared" si="14"/>
        <v>80</v>
      </c>
    </row>
    <row r="84" spans="1:19" x14ac:dyDescent="0.25">
      <c r="A84" s="1">
        <v>58</v>
      </c>
      <c r="B84" s="64" t="str">
        <f>IF(A84="","ready",IF(COUNTIF(Entry!L:L,A84)=0,"unknown number",IF(MATCH(A84,A:A,0)&lt;ROW(),"duplicate number","OK")))</f>
        <v>OK</v>
      </c>
      <c r="C84" s="1">
        <f t="shared" si="15"/>
        <v>0</v>
      </c>
      <c r="D84" s="1">
        <v>58</v>
      </c>
      <c r="E84" s="1">
        <v>6</v>
      </c>
      <c r="F84" s="66">
        <f t="shared" si="10"/>
        <v>4.0347222222222222E-2</v>
      </c>
      <c r="G84" s="65" t="str">
        <f t="shared" si="11"/>
        <v>OK</v>
      </c>
      <c r="H84" s="45">
        <f t="shared" si="12"/>
        <v>81</v>
      </c>
      <c r="I84" s="45" t="str">
        <f>IF(A84="","",O84&amp;":"&amp;COUNTIF(O$4:O84,O84))</f>
        <v>M60:7</v>
      </c>
      <c r="J84" s="45" t="str">
        <f>IF(LEFT(O84,1)="W",COUNTIF(O$4:O84,"W*"),"")</f>
        <v/>
      </c>
      <c r="M84" s="44" t="str">
        <f>IF(A84="","",VLOOKUP($A84,Entry!A:D,2,FALSE))</f>
        <v>David Ashton</v>
      </c>
      <c r="N84" s="44" t="str">
        <f>IF(A84="","",VLOOKUP($A84,Entry!A:D,3,FALSE))</f>
        <v>FRA</v>
      </c>
      <c r="O84" s="44" t="str">
        <f>IF(A84="","",IF(VLOOKUP($A84,Entry!A:D,4,FALSE)="","M",VLOOKUP($A84,Entry!A:D,4,FALSE)))</f>
        <v>M60</v>
      </c>
      <c r="P84" s="45" t="e">
        <f>VLOOKUP(Finish!A84,Summit!A:B,2,FALSE)</f>
        <v>#N/A</v>
      </c>
      <c r="Q84" s="45" t="str">
        <f>IF(AND(ROW()&gt;4,COUNTIF($O$4:$O84,$O84)=1),"*","")</f>
        <v/>
      </c>
      <c r="R84" s="66">
        <f t="shared" si="13"/>
        <v>4.0347222222222222E-2</v>
      </c>
      <c r="S84" s="45">
        <f t="shared" si="14"/>
        <v>81</v>
      </c>
    </row>
    <row r="85" spans="1:19" x14ac:dyDescent="0.25">
      <c r="A85" s="1">
        <v>95</v>
      </c>
      <c r="B85" s="64" t="str">
        <f>IF(A85="","ready",IF(COUNTIF(Entry!L:L,A85)=0,"unknown number",IF(MATCH(A85,A:A,0)&lt;ROW(),"duplicate number","OK")))</f>
        <v>OK</v>
      </c>
      <c r="C85" s="1">
        <f t="shared" si="15"/>
        <v>0</v>
      </c>
      <c r="D85" s="1">
        <f t="shared" si="15"/>
        <v>58</v>
      </c>
      <c r="E85" s="1">
        <v>9</v>
      </c>
      <c r="F85" s="66">
        <f t="shared" si="10"/>
        <v>4.0381944444444443E-2</v>
      </c>
      <c r="G85" s="65" t="str">
        <f t="shared" si="11"/>
        <v>OK</v>
      </c>
      <c r="H85" s="45">
        <f t="shared" si="12"/>
        <v>82</v>
      </c>
      <c r="I85" s="45" t="str">
        <f>IF(A85="","",O85&amp;":"&amp;COUNTIF(O$4:O85,O85))</f>
        <v>M40:12</v>
      </c>
      <c r="J85" s="45" t="str">
        <f>IF(LEFT(O85,1)="W",COUNTIF(O$4:O85,"W*"),"")</f>
        <v/>
      </c>
      <c r="M85" s="44" t="str">
        <f>IF(A85="","",VLOOKUP($A85,Entry!A:D,2,FALSE))</f>
        <v>Marc Vipham</v>
      </c>
      <c r="N85" s="44" t="str">
        <f>IF(A85="","",VLOOKUP($A85,Entry!A:D,3,FALSE))</f>
        <v>unattached</v>
      </c>
      <c r="O85" s="44" t="str">
        <f>IF(A85="","",IF(VLOOKUP($A85,Entry!A:D,4,FALSE)="","M",VLOOKUP($A85,Entry!A:D,4,FALSE)))</f>
        <v>M40</v>
      </c>
      <c r="P85" s="45" t="e">
        <f>VLOOKUP(Finish!A85,Summit!A:B,2,FALSE)</f>
        <v>#N/A</v>
      </c>
      <c r="Q85" s="45" t="str">
        <f>IF(AND(ROW()&gt;4,COUNTIF($O$4:$O85,$O85)=1),"*","")</f>
        <v/>
      </c>
      <c r="R85" s="66">
        <f t="shared" si="13"/>
        <v>4.0381944444444443E-2</v>
      </c>
      <c r="S85" s="45">
        <f t="shared" si="14"/>
        <v>82</v>
      </c>
    </row>
    <row r="86" spans="1:19" x14ac:dyDescent="0.25">
      <c r="A86" s="1">
        <v>65</v>
      </c>
      <c r="B86" s="64" t="str">
        <f>IF(A86="","ready",IF(COUNTIF(Entry!L:L,A86)=0,"unknown number",IF(MATCH(A86,A:A,0)&lt;ROW(),"duplicate number","OK")))</f>
        <v>OK</v>
      </c>
      <c r="C86" s="1">
        <f t="shared" si="15"/>
        <v>0</v>
      </c>
      <c r="D86" s="1">
        <v>59</v>
      </c>
      <c r="E86" s="1">
        <v>5</v>
      </c>
      <c r="F86" s="66">
        <f t="shared" si="10"/>
        <v>4.103009259259259E-2</v>
      </c>
      <c r="G86" s="65" t="str">
        <f t="shared" si="11"/>
        <v>OK</v>
      </c>
      <c r="H86" s="45">
        <f t="shared" si="12"/>
        <v>83</v>
      </c>
      <c r="I86" s="45" t="str">
        <f>IF(A86="","",O86&amp;":"&amp;COUNTIF(O$4:O86,O86))</f>
        <v>M60:8</v>
      </c>
      <c r="J86" s="45" t="str">
        <f>IF(LEFT(O86,1)="W",COUNTIF(O$4:O86,"W*"),"")</f>
        <v/>
      </c>
      <c r="M86" s="44" t="str">
        <f>IF(A86="","",VLOOKUP($A86,Entry!A:D,2,FALSE))</f>
        <v>Rick Moore</v>
      </c>
      <c r="N86" s="44" t="str">
        <f>IF(A86="","",VLOOKUP($A86,Entry!A:D,3,FALSE))</f>
        <v>Clayton Le Moors</v>
      </c>
      <c r="O86" s="44" t="str">
        <f>IF(A86="","",IF(VLOOKUP($A86,Entry!A:D,4,FALSE)="","M",VLOOKUP($A86,Entry!A:D,4,FALSE)))</f>
        <v>M60</v>
      </c>
      <c r="P86" s="45" t="e">
        <f>VLOOKUP(Finish!A86,Summit!A:B,2,FALSE)</f>
        <v>#N/A</v>
      </c>
      <c r="Q86" s="45" t="str">
        <f>IF(AND(ROW()&gt;4,COUNTIF($O$4:$O86,$O86)=1),"*","")</f>
        <v/>
      </c>
      <c r="R86" s="66">
        <f t="shared" si="13"/>
        <v>4.103009259259259E-2</v>
      </c>
      <c r="S86" s="45">
        <f t="shared" si="14"/>
        <v>83</v>
      </c>
    </row>
    <row r="87" spans="1:19" x14ac:dyDescent="0.25">
      <c r="A87" s="1">
        <v>109</v>
      </c>
      <c r="B87" s="64" t="str">
        <f>IF(A87="","ready",IF(COUNTIF(Entry!L:L,A87)=0,"unknown number",IF(MATCH(A87,A:A,0)&lt;ROW(),"duplicate number","OK")))</f>
        <v>unknown number</v>
      </c>
      <c r="C87" s="1">
        <f t="shared" si="15"/>
        <v>0</v>
      </c>
      <c r="D87" s="1">
        <f t="shared" si="15"/>
        <v>59</v>
      </c>
      <c r="E87" s="1">
        <v>10</v>
      </c>
      <c r="F87" s="66">
        <f t="shared" si="10"/>
        <v>4.1087962962962958E-2</v>
      </c>
      <c r="G87" s="65" t="str">
        <f t="shared" si="11"/>
        <v>OK</v>
      </c>
      <c r="H87" s="45">
        <f t="shared" si="12"/>
        <v>84</v>
      </c>
      <c r="I87" s="45" t="str">
        <f>IF(A87="","",O87&amp;":"&amp;COUNTIF(O$4:O87,O87))</f>
        <v>W40:4</v>
      </c>
      <c r="J87" s="45">
        <f>IF(LEFT(O87,1)="W",COUNTIF(O$4:O87,"W*"),"")</f>
        <v>12</v>
      </c>
      <c r="M87" s="44" t="str">
        <f>IF(A87="","",VLOOKUP($A87,Entry!A:D,2,FALSE))</f>
        <v>Jen Helm</v>
      </c>
      <c r="N87" s="44" t="str">
        <f>IF(A87="","",VLOOKUP($A87,Entry!A:D,3,FALSE))</f>
        <v>Prestwich AC</v>
      </c>
      <c r="O87" s="44" t="str">
        <f>IF(A87="","",IF(VLOOKUP($A87,Entry!A:D,4,FALSE)="","M",VLOOKUP($A87,Entry!A:D,4,FALSE)))</f>
        <v>W40</v>
      </c>
      <c r="P87" s="45" t="e">
        <f>VLOOKUP(Finish!A87,Summit!A:B,2,FALSE)</f>
        <v>#N/A</v>
      </c>
      <c r="Q87" s="45" t="str">
        <f>IF(AND(ROW()&gt;4,COUNTIF($O$4:$O87,$O87)=1),"*","")</f>
        <v/>
      </c>
      <c r="R87" s="66">
        <f t="shared" si="13"/>
        <v>4.1087962962962958E-2</v>
      </c>
      <c r="S87" s="45">
        <f t="shared" si="14"/>
        <v>84</v>
      </c>
    </row>
    <row r="88" spans="1:19" x14ac:dyDescent="0.25">
      <c r="A88" s="1">
        <v>35</v>
      </c>
      <c r="B88" s="64" t="str">
        <f>IF(A88="","ready",IF(COUNTIF(Entry!L:L,A88)=0,"unknown number",IF(MATCH(A88,A:A,0)&lt;ROW(),"duplicate number","OK")))</f>
        <v>OK</v>
      </c>
      <c r="C88" s="1">
        <f t="shared" si="15"/>
        <v>0</v>
      </c>
      <c r="D88" s="1">
        <f t="shared" si="15"/>
        <v>59</v>
      </c>
      <c r="E88" s="1">
        <v>32</v>
      </c>
      <c r="F88" s="66">
        <f t="shared" si="10"/>
        <v>4.1342592592592591E-2</v>
      </c>
      <c r="G88" s="65" t="str">
        <f t="shared" si="11"/>
        <v>OK</v>
      </c>
      <c r="H88" s="45">
        <f t="shared" si="12"/>
        <v>85</v>
      </c>
      <c r="I88" s="45" t="str">
        <f>IF(A88="","",O88&amp;":"&amp;COUNTIF(O$4:O88,O88))</f>
        <v>M60:9</v>
      </c>
      <c r="J88" s="45" t="str">
        <f>IF(LEFT(O88,1)="W",COUNTIF(O$4:O88,"W*"),"")</f>
        <v/>
      </c>
      <c r="M88" s="44" t="str">
        <f>IF(A88="","",VLOOKUP($A88,Entry!A:D,2,FALSE))</f>
        <v>Andrew Howarth</v>
      </c>
      <c r="N88" s="44" t="str">
        <f>IF(A88="","",VLOOKUP($A88,Entry!A:D,3,FALSE))</f>
        <v>Clayton Le Moors</v>
      </c>
      <c r="O88" s="44" t="str">
        <f>IF(A88="","",IF(VLOOKUP($A88,Entry!A:D,4,FALSE)="","M",VLOOKUP($A88,Entry!A:D,4,FALSE)))</f>
        <v>M60</v>
      </c>
      <c r="P88" s="45" t="e">
        <f>VLOOKUP(Finish!A88,Summit!A:B,2,FALSE)</f>
        <v>#N/A</v>
      </c>
      <c r="Q88" s="45" t="str">
        <f>IF(AND(ROW()&gt;4,COUNTIF($O$4:$O88,$O88)=1),"*","")</f>
        <v/>
      </c>
      <c r="R88" s="66">
        <f t="shared" si="13"/>
        <v>4.1342592592592591E-2</v>
      </c>
      <c r="S88" s="45">
        <f t="shared" si="14"/>
        <v>85</v>
      </c>
    </row>
    <row r="89" spans="1:19" x14ac:dyDescent="0.25">
      <c r="A89" s="1">
        <v>6</v>
      </c>
      <c r="B89" s="64" t="str">
        <f>IF(A89="","ready",IF(COUNTIF(Entry!L:L,A89)=0,"unknown number",IF(MATCH(A89,A:A,0)&lt;ROW(),"duplicate number","OK")))</f>
        <v>OK</v>
      </c>
      <c r="C89" s="1">
        <f t="shared" si="15"/>
        <v>0</v>
      </c>
      <c r="D89" s="1">
        <f t="shared" si="15"/>
        <v>59</v>
      </c>
      <c r="E89" s="1">
        <v>53</v>
      </c>
      <c r="F89" s="66">
        <f t="shared" si="10"/>
        <v>4.1585648148148142E-2</v>
      </c>
      <c r="G89" s="65" t="str">
        <f t="shared" si="11"/>
        <v>OK</v>
      </c>
      <c r="H89" s="45">
        <f t="shared" si="12"/>
        <v>86</v>
      </c>
      <c r="I89" s="45" t="str">
        <f>IF(A89="","",O89&amp;":"&amp;COUNTIF(O$4:O89,O89))</f>
        <v>M60:10</v>
      </c>
      <c r="J89" s="45" t="str">
        <f>IF(LEFT(O89,1)="W",COUNTIF(O$4:O89,"W*"),"")</f>
        <v/>
      </c>
      <c r="M89" s="44" t="str">
        <f>IF(A89="","",VLOOKUP($A89,Entry!A:D,2,FALSE))</f>
        <v>Peter Bolton</v>
      </c>
      <c r="N89" s="44" t="str">
        <f>IF(A89="","",VLOOKUP($A89,Entry!A:D,3,FALSE))</f>
        <v>Red Rose</v>
      </c>
      <c r="O89" s="44" t="str">
        <f>IF(A89="","",IF(VLOOKUP($A89,Entry!A:D,4,FALSE)="","M",VLOOKUP($A89,Entry!A:D,4,FALSE)))</f>
        <v>M60</v>
      </c>
      <c r="P89" s="45" t="e">
        <f>VLOOKUP(Finish!A89,Summit!A:B,2,FALSE)</f>
        <v>#N/A</v>
      </c>
      <c r="Q89" s="45" t="str">
        <f>IF(AND(ROW()&gt;4,COUNTIF($O$4:$O89,$O89)=1),"*","")</f>
        <v/>
      </c>
      <c r="R89" s="66">
        <f t="shared" si="13"/>
        <v>4.1585648148148142E-2</v>
      </c>
      <c r="S89" s="45">
        <f t="shared" si="14"/>
        <v>86</v>
      </c>
    </row>
    <row r="90" spans="1:19" x14ac:dyDescent="0.25">
      <c r="A90" s="1">
        <v>30</v>
      </c>
      <c r="B90" s="64" t="str">
        <f>IF(A90="","ready",IF(COUNTIF(Entry!L:L,A90)=0,"unknown number",IF(MATCH(A90,A:A,0)&lt;ROW(),"duplicate number","OK")))</f>
        <v>OK</v>
      </c>
      <c r="C90" s="1">
        <v>1</v>
      </c>
      <c r="D90" s="1">
        <v>0</v>
      </c>
      <c r="E90" s="1">
        <v>15</v>
      </c>
      <c r="F90" s="66">
        <f t="shared" si="10"/>
        <v>4.1840277777777775E-2</v>
      </c>
      <c r="G90" s="65" t="str">
        <f t="shared" si="11"/>
        <v>OK</v>
      </c>
      <c r="H90" s="45">
        <f t="shared" si="12"/>
        <v>87</v>
      </c>
      <c r="I90" s="45" t="str">
        <f>IF(A90="","",O90&amp;":"&amp;COUNTIF(O$4:O90,O90))</f>
        <v>M60:11</v>
      </c>
      <c r="J90" s="45" t="str">
        <f>IF(LEFT(O90,1)="W",COUNTIF(O$4:O90,"W*"),"")</f>
        <v/>
      </c>
      <c r="M90" s="44" t="str">
        <f>IF(A90="","",VLOOKUP($A90,Entry!A:D,2,FALSE))</f>
        <v>Matthew Cox</v>
      </c>
      <c r="N90" s="44" t="str">
        <f>IF(A90="","",VLOOKUP($A90,Entry!A:D,3,FALSE))</f>
        <v xml:space="preserve">Rochdale </v>
      </c>
      <c r="O90" s="44" t="str">
        <f>IF(A90="","",IF(VLOOKUP($A90,Entry!A:D,4,FALSE)="","M",VLOOKUP($A90,Entry!A:D,4,FALSE)))</f>
        <v>M60</v>
      </c>
      <c r="P90" s="45" t="e">
        <f>VLOOKUP(Finish!A90,Summit!A:B,2,FALSE)</f>
        <v>#N/A</v>
      </c>
      <c r="Q90" s="45" t="str">
        <f>IF(AND(ROW()&gt;4,COUNTIF($O$4:$O90,$O90)=1),"*","")</f>
        <v/>
      </c>
      <c r="R90" s="66">
        <f t="shared" si="13"/>
        <v>4.1840277777777775E-2</v>
      </c>
      <c r="S90" s="45">
        <f t="shared" si="14"/>
        <v>87</v>
      </c>
    </row>
    <row r="91" spans="1:19" x14ac:dyDescent="0.25">
      <c r="A91" s="1">
        <v>34</v>
      </c>
      <c r="B91" s="64" t="str">
        <f>IF(A91="","ready",IF(COUNTIF(Entry!L:L,A91)=0,"unknown number",IF(MATCH(A91,A:A,0)&lt;ROW(),"duplicate number","OK")))</f>
        <v>OK</v>
      </c>
      <c r="C91" s="1">
        <f t="shared" si="15"/>
        <v>1</v>
      </c>
      <c r="D91" s="1">
        <f t="shared" si="15"/>
        <v>0</v>
      </c>
      <c r="E91" s="1">
        <v>38</v>
      </c>
      <c r="F91" s="66">
        <f t="shared" si="10"/>
        <v>4.2106481481481488E-2</v>
      </c>
      <c r="G91" s="65" t="str">
        <f t="shared" si="11"/>
        <v>OK</v>
      </c>
      <c r="H91" s="45">
        <f t="shared" si="12"/>
        <v>88</v>
      </c>
      <c r="I91" s="45" t="str">
        <f>IF(A91="","",O91&amp;":"&amp;COUNTIF(O$4:O91,O91))</f>
        <v>W45:4</v>
      </c>
      <c r="J91" s="45">
        <f>IF(LEFT(O91,1)="W",COUNTIF(O$4:O91,"W*"),"")</f>
        <v>13</v>
      </c>
      <c r="M91" s="44" t="str">
        <f>IF(A91="","",VLOOKUP($A91,Entry!A:D,2,FALSE))</f>
        <v>Michelle Young</v>
      </c>
      <c r="N91" s="44" t="str">
        <f>IF(A91="","",VLOOKUP($A91,Entry!A:D,3,FALSE))</f>
        <v>Rossendale Harriers</v>
      </c>
      <c r="O91" s="44" t="str">
        <f>IF(A91="","",IF(VLOOKUP($A91,Entry!A:D,4,FALSE)="","M",VLOOKUP($A91,Entry!A:D,4,FALSE)))</f>
        <v>W45</v>
      </c>
      <c r="P91" s="45" t="e">
        <f>VLOOKUP(Finish!A91,Summit!A:B,2,FALSE)</f>
        <v>#N/A</v>
      </c>
      <c r="Q91" s="45" t="str">
        <f>IF(AND(ROW()&gt;4,COUNTIF($O$4:$O91,$O91)=1),"*","")</f>
        <v/>
      </c>
      <c r="R91" s="66">
        <f t="shared" si="13"/>
        <v>4.2106481481481488E-2</v>
      </c>
      <c r="S91" s="45">
        <f t="shared" si="14"/>
        <v>88</v>
      </c>
    </row>
    <row r="92" spans="1:19" x14ac:dyDescent="0.25">
      <c r="A92" s="1">
        <v>32</v>
      </c>
      <c r="B92" s="64" t="str">
        <f>IF(A92="","ready",IF(COUNTIF(Entry!L:L,A92)=0,"unknown number",IF(MATCH(A92,A:A,0)&lt;ROW(),"duplicate number","OK")))</f>
        <v>OK</v>
      </c>
      <c r="C92" s="1">
        <f t="shared" si="15"/>
        <v>1</v>
      </c>
      <c r="D92" s="1">
        <v>2</v>
      </c>
      <c r="E92" s="1">
        <v>58</v>
      </c>
      <c r="F92" s="66">
        <f t="shared" si="10"/>
        <v>4.3726851851851857E-2</v>
      </c>
      <c r="G92" s="65" t="str">
        <f t="shared" si="11"/>
        <v>OK</v>
      </c>
      <c r="H92" s="45">
        <f t="shared" si="12"/>
        <v>89</v>
      </c>
      <c r="I92" s="45" t="str">
        <f>IF(A92="","",O92&amp;":"&amp;COUNTIF(O$4:O92,O92))</f>
        <v>W45:5</v>
      </c>
      <c r="J92" s="45">
        <f>IF(LEFT(O92,1)="W",COUNTIF(O$4:O92,"W*"),"")</f>
        <v>14</v>
      </c>
      <c r="M92" s="44" t="str">
        <f>IF(A92="","",VLOOKUP($A92,Entry!A:D,2,FALSE))</f>
        <v>Samantha Barnes</v>
      </c>
      <c r="N92" s="44" t="str">
        <f>IF(A92="","",VLOOKUP($A92,Entry!A:D,3,FALSE))</f>
        <v>Trawden AC</v>
      </c>
      <c r="O92" s="44" t="str">
        <f>IF(A92="","",IF(VLOOKUP($A92,Entry!A:D,4,FALSE)="","M",VLOOKUP($A92,Entry!A:D,4,FALSE)))</f>
        <v>W45</v>
      </c>
      <c r="P92" s="45" t="e">
        <f>VLOOKUP(Finish!A92,Summit!A:B,2,FALSE)</f>
        <v>#N/A</v>
      </c>
      <c r="Q92" s="45" t="str">
        <f>IF(AND(ROW()&gt;4,COUNTIF($O$4:$O92,$O92)=1),"*","")</f>
        <v/>
      </c>
      <c r="R92" s="66">
        <f t="shared" si="13"/>
        <v>4.3726851851851857E-2</v>
      </c>
      <c r="S92" s="45">
        <f t="shared" si="14"/>
        <v>89</v>
      </c>
    </row>
    <row r="93" spans="1:19" x14ac:dyDescent="0.25">
      <c r="A93" s="1">
        <v>27</v>
      </c>
      <c r="B93" s="64" t="str">
        <f>IF(A93="","ready",IF(COUNTIF(Entry!L:L,A93)=0,"unknown number",IF(MATCH(A93,A:A,0)&lt;ROW(),"duplicate number","OK")))</f>
        <v>OK</v>
      </c>
      <c r="C93" s="1">
        <f t="shared" si="15"/>
        <v>1</v>
      </c>
      <c r="D93" s="1">
        <v>3</v>
      </c>
      <c r="E93" s="1">
        <v>31</v>
      </c>
      <c r="F93" s="66">
        <f t="shared" si="10"/>
        <v>4.4108796296296299E-2</v>
      </c>
      <c r="G93" s="65" t="str">
        <f t="shared" si="11"/>
        <v>OK</v>
      </c>
      <c r="H93" s="45">
        <f t="shared" si="12"/>
        <v>90</v>
      </c>
      <c r="I93" s="45" t="str">
        <f>IF(A93="","",O93&amp;":"&amp;COUNTIF(O$4:O93,O93))</f>
        <v>M55:9</v>
      </c>
      <c r="J93" s="45" t="str">
        <f>IF(LEFT(O93,1)="W",COUNTIF(O$4:O93,"W*"),"")</f>
        <v/>
      </c>
      <c r="M93" s="44" t="str">
        <f>IF(A93="","",VLOOKUP($A93,Entry!A:D,2,FALSE))</f>
        <v>Liam Moden</v>
      </c>
      <c r="N93" s="44" t="str">
        <f>IF(A93="","",VLOOKUP($A93,Entry!A:D,3,FALSE))</f>
        <v>Accrington RR</v>
      </c>
      <c r="O93" s="44" t="str">
        <f>IF(A93="","",IF(VLOOKUP($A93,Entry!A:D,4,FALSE)="","M",VLOOKUP($A93,Entry!A:D,4,FALSE)))</f>
        <v>M55</v>
      </c>
      <c r="P93" s="45" t="e">
        <f>VLOOKUP(Finish!A93,Summit!A:B,2,FALSE)</f>
        <v>#N/A</v>
      </c>
      <c r="Q93" s="45" t="str">
        <f>IF(AND(ROW()&gt;4,COUNTIF($O$4:$O93,$O93)=1),"*","")</f>
        <v/>
      </c>
      <c r="R93" s="66">
        <f t="shared" si="13"/>
        <v>4.4108796296296299E-2</v>
      </c>
      <c r="S93" s="45">
        <f t="shared" si="14"/>
        <v>90</v>
      </c>
    </row>
    <row r="94" spans="1:19" x14ac:dyDescent="0.25">
      <c r="A94" s="1">
        <v>40</v>
      </c>
      <c r="B94" s="64" t="str">
        <f>IF(A94="","ready",IF(COUNTIF(Entry!L:L,A94)=0,"unknown number",IF(MATCH(A94,A:A,0)&lt;ROW(),"duplicate number","OK")))</f>
        <v>OK</v>
      </c>
      <c r="C94" s="1">
        <f t="shared" si="15"/>
        <v>1</v>
      </c>
      <c r="D94" s="1">
        <f t="shared" si="15"/>
        <v>3</v>
      </c>
      <c r="E94" s="1">
        <v>57</v>
      </c>
      <c r="F94" s="66">
        <f t="shared" si="10"/>
        <v>4.4409722222222225E-2</v>
      </c>
      <c r="G94" s="65" t="str">
        <f t="shared" si="11"/>
        <v>OK</v>
      </c>
      <c r="H94" s="45">
        <f t="shared" si="12"/>
        <v>91</v>
      </c>
      <c r="I94" s="45" t="str">
        <f>IF(A94="","",O94&amp;":"&amp;COUNTIF(O$4:O94,O94))</f>
        <v>M50:10</v>
      </c>
      <c r="J94" s="45" t="str">
        <f>IF(LEFT(O94,1)="W",COUNTIF(O$4:O94,"W*"),"")</f>
        <v/>
      </c>
      <c r="M94" s="44" t="str">
        <f>IF(A94="","",VLOOKUP($A94,Entry!A:D,2,FALSE))</f>
        <v>Simon Stafford</v>
      </c>
      <c r="N94" s="44" t="str">
        <f>IF(A94="","",VLOOKUP($A94,Entry!A:D,3,FALSE))</f>
        <v>unattached</v>
      </c>
      <c r="O94" s="44" t="str">
        <f>IF(A94="","",IF(VLOOKUP($A94,Entry!A:D,4,FALSE)="","M",VLOOKUP($A94,Entry!A:D,4,FALSE)))</f>
        <v>M50</v>
      </c>
      <c r="P94" s="45" t="e">
        <f>VLOOKUP(Finish!A94,Summit!A:B,2,FALSE)</f>
        <v>#N/A</v>
      </c>
      <c r="Q94" s="45" t="str">
        <f>IF(AND(ROW()&gt;4,COUNTIF($O$4:$O94,$O94)=1),"*","")</f>
        <v/>
      </c>
      <c r="R94" s="66">
        <f t="shared" si="13"/>
        <v>4.4409722222222225E-2</v>
      </c>
      <c r="S94" s="45">
        <f t="shared" si="14"/>
        <v>91</v>
      </c>
    </row>
    <row r="95" spans="1:19" x14ac:dyDescent="0.25">
      <c r="A95" s="1">
        <v>88</v>
      </c>
      <c r="B95" s="64" t="str">
        <f>IF(A95="","ready",IF(COUNTIF(Entry!L:L,A95)=0,"unknown number",IF(MATCH(A95,A:A,0)&lt;ROW(),"duplicate number","OK")))</f>
        <v>OK</v>
      </c>
      <c r="C95" s="1">
        <f t="shared" si="15"/>
        <v>1</v>
      </c>
      <c r="D95" s="1">
        <v>6</v>
      </c>
      <c r="E95" s="1">
        <v>13</v>
      </c>
      <c r="F95" s="66">
        <f t="shared" si="10"/>
        <v>4.5983796296296293E-2</v>
      </c>
      <c r="G95" s="65" t="str">
        <f t="shared" si="11"/>
        <v>OK</v>
      </c>
      <c r="H95" s="45">
        <f t="shared" si="12"/>
        <v>92</v>
      </c>
      <c r="I95" s="45" t="str">
        <f>IF(A95="","",O95&amp;":"&amp;COUNTIF(O$4:O95,O95))</f>
        <v>W45:6</v>
      </c>
      <c r="J95" s="45">
        <f>IF(LEFT(O95,1)="W",COUNTIF(O$4:O95,"W*"),"")</f>
        <v>15</v>
      </c>
      <c r="M95" s="44" t="str">
        <f>IF(A95="","",VLOOKUP($A95,Entry!A:D,2,FALSE))</f>
        <v>Lorraine Frances</v>
      </c>
      <c r="N95" s="44" t="str">
        <f>IF(A95="","",VLOOKUP($A95,Entry!A:D,3,FALSE))</f>
        <v>Trawden AC</v>
      </c>
      <c r="O95" s="44" t="str">
        <f>IF(A95="","",IF(VLOOKUP($A95,Entry!A:D,4,FALSE)="","M",VLOOKUP($A95,Entry!A:D,4,FALSE)))</f>
        <v>W45</v>
      </c>
      <c r="P95" s="45" t="e">
        <f>VLOOKUP(Finish!A95,Summit!A:B,2,FALSE)</f>
        <v>#N/A</v>
      </c>
      <c r="Q95" s="45" t="str">
        <f>IF(AND(ROW()&gt;4,COUNTIF($O$4:$O95,$O95)=1),"*","")</f>
        <v/>
      </c>
      <c r="R95" s="66">
        <f t="shared" si="13"/>
        <v>4.5983796296296293E-2</v>
      </c>
      <c r="S95" s="45">
        <f t="shared" si="14"/>
        <v>92</v>
      </c>
    </row>
    <row r="96" spans="1:19" x14ac:dyDescent="0.25">
      <c r="A96" s="1">
        <v>97</v>
      </c>
      <c r="B96" s="64" t="str">
        <f>IF(A96="","ready",IF(COUNTIF(Entry!L:L,A96)=0,"unknown number",IF(MATCH(A96,A:A,0)&lt;ROW(),"duplicate number","OK")))</f>
        <v>OK</v>
      </c>
      <c r="C96" s="1">
        <f t="shared" si="15"/>
        <v>1</v>
      </c>
      <c r="D96" s="1">
        <v>7</v>
      </c>
      <c r="E96" s="1">
        <v>28</v>
      </c>
      <c r="F96" s="66">
        <f t="shared" si="10"/>
        <v>4.685185185185186E-2</v>
      </c>
      <c r="G96" s="65" t="str">
        <f t="shared" si="11"/>
        <v>OK</v>
      </c>
      <c r="H96" s="45">
        <f t="shared" si="12"/>
        <v>93</v>
      </c>
      <c r="I96" s="45" t="str">
        <f>IF(A96="","",O96&amp;":"&amp;COUNTIF(O$4:O96,O96))</f>
        <v>M65:5</v>
      </c>
      <c r="J96" s="45" t="str">
        <f>IF(LEFT(O96,1)="W",COUNTIF(O$4:O96,"W*"),"")</f>
        <v/>
      </c>
      <c r="M96" s="44" t="str">
        <f>IF(A96="","",VLOOKUP($A96,Entry!A:D,2,FALSE))</f>
        <v xml:space="preserve">Robert Smith </v>
      </c>
      <c r="N96" s="44" t="str">
        <f>IF(A96="","",VLOOKUP($A96,Entry!A:D,3,FALSE))</f>
        <v>Trawden AC</v>
      </c>
      <c r="O96" s="44" t="str">
        <f>IF(A96="","",IF(VLOOKUP($A96,Entry!A:D,4,FALSE)="","M",VLOOKUP($A96,Entry!A:D,4,FALSE)))</f>
        <v>M65</v>
      </c>
      <c r="P96" s="45" t="e">
        <f>VLOOKUP(Finish!A96,Summit!A:B,2,FALSE)</f>
        <v>#N/A</v>
      </c>
      <c r="Q96" s="45" t="str">
        <f>IF(AND(ROW()&gt;4,COUNTIF($O$4:$O96,$O96)=1),"*","")</f>
        <v/>
      </c>
      <c r="R96" s="66">
        <f t="shared" si="13"/>
        <v>4.685185185185186E-2</v>
      </c>
      <c r="S96" s="45">
        <f t="shared" si="14"/>
        <v>93</v>
      </c>
    </row>
    <row r="97" spans="1:19" x14ac:dyDescent="0.25">
      <c r="A97" s="1">
        <v>25</v>
      </c>
      <c r="B97" s="64" t="str">
        <f>IF(A97="","ready",IF(COUNTIF(Entry!L:L,A97)=0,"unknown number",IF(MATCH(A97,A:A,0)&lt;ROW(),"duplicate number","OK")))</f>
        <v>OK</v>
      </c>
      <c r="C97" s="1">
        <f t="shared" si="15"/>
        <v>1</v>
      </c>
      <c r="D97" s="1">
        <f t="shared" si="15"/>
        <v>7</v>
      </c>
      <c r="E97" s="1">
        <v>33</v>
      </c>
      <c r="F97" s="66">
        <f t="shared" si="10"/>
        <v>4.6909722222222228E-2</v>
      </c>
      <c r="G97" s="65" t="str">
        <f t="shared" si="11"/>
        <v>OK</v>
      </c>
      <c r="H97" s="45">
        <f t="shared" si="12"/>
        <v>94</v>
      </c>
      <c r="I97" s="45" t="str">
        <f>IF(A97="","",O97&amp;":"&amp;COUNTIF(O$4:O97,O97))</f>
        <v>W55:1</v>
      </c>
      <c r="J97" s="45">
        <f>IF(LEFT(O97,1)="W",COUNTIF(O$4:O97,"W*"),"")</f>
        <v>16</v>
      </c>
      <c r="M97" s="44" t="str">
        <f>IF(A97="","",VLOOKUP($A97,Entry!A:D,2,FALSE))</f>
        <v>Joanne Houghton</v>
      </c>
      <c r="N97" s="44" t="str">
        <f>IF(A97="","",VLOOKUP($A97,Entry!A:D,3,FALSE))</f>
        <v>Prestwich AC</v>
      </c>
      <c r="O97" s="44" t="str">
        <f>IF(A97="","",IF(VLOOKUP($A97,Entry!A:D,4,FALSE)="","M",VLOOKUP($A97,Entry!A:D,4,FALSE)))</f>
        <v>W55</v>
      </c>
      <c r="P97" s="45" t="e">
        <f>VLOOKUP(Finish!A97,Summit!A:B,2,FALSE)</f>
        <v>#N/A</v>
      </c>
      <c r="Q97" s="45" t="str">
        <f>IF(AND(ROW()&gt;4,COUNTIF($O$4:$O97,$O97)=1),"*","")</f>
        <v>*</v>
      </c>
      <c r="R97" s="66">
        <f t="shared" si="13"/>
        <v>4.6909722222222228E-2</v>
      </c>
      <c r="S97" s="45">
        <f t="shared" si="14"/>
        <v>94</v>
      </c>
    </row>
    <row r="98" spans="1:19" x14ac:dyDescent="0.25">
      <c r="A98" s="1">
        <v>108</v>
      </c>
      <c r="B98" s="64" t="str">
        <f>IF(A98="","ready",IF(COUNTIF(Entry!L:L,A98)=0,"unknown number",IF(MATCH(A98,A:A,0)&lt;ROW(),"duplicate number","OK")))</f>
        <v>OK</v>
      </c>
      <c r="C98" s="1">
        <f t="shared" si="15"/>
        <v>1</v>
      </c>
      <c r="D98" s="1">
        <f t="shared" si="15"/>
        <v>7</v>
      </c>
      <c r="E98" s="1">
        <v>36</v>
      </c>
      <c r="F98" s="66">
        <f t="shared" si="10"/>
        <v>4.6944444444444448E-2</v>
      </c>
      <c r="G98" s="65" t="str">
        <f t="shared" si="11"/>
        <v>OK</v>
      </c>
      <c r="H98" s="45">
        <f t="shared" si="12"/>
        <v>95</v>
      </c>
      <c r="I98" s="45" t="str">
        <f>IF(A98="","",O98&amp;":"&amp;COUNTIF(O$4:O98,O98))</f>
        <v>MU21:7</v>
      </c>
      <c r="J98" s="45" t="str">
        <f>IF(LEFT(O98,1)="W",COUNTIF(O$4:O98,"W*"),"")</f>
        <v/>
      </c>
      <c r="M98" s="44" t="str">
        <f>IF(A98="","",VLOOKUP($A98,Entry!A:D,2,FALSE))</f>
        <v>Zachary Taylor</v>
      </c>
      <c r="N98" s="44" t="str">
        <f>IF(A98="","",VLOOKUP($A98,Entry!A:D,3,FALSE))</f>
        <v>Prestwich AC</v>
      </c>
      <c r="O98" s="44" t="str">
        <f>IF(A98="","",IF(VLOOKUP($A98,Entry!A:D,4,FALSE)="","M",VLOOKUP($A98,Entry!A:D,4,FALSE)))</f>
        <v>MU21</v>
      </c>
      <c r="P98" s="45" t="e">
        <f>VLOOKUP(Finish!A98,Summit!A:B,2,FALSE)</f>
        <v>#N/A</v>
      </c>
      <c r="Q98" s="45" t="str">
        <f>IF(AND(ROW()&gt;4,COUNTIF($O$4:$O98,$O98)=1),"*","")</f>
        <v/>
      </c>
      <c r="R98" s="66">
        <f t="shared" si="13"/>
        <v>4.6944444444444448E-2</v>
      </c>
      <c r="S98" s="45">
        <f t="shared" si="14"/>
        <v>95</v>
      </c>
    </row>
    <row r="99" spans="1:19" x14ac:dyDescent="0.25">
      <c r="A99" s="1">
        <v>107</v>
      </c>
      <c r="B99" s="64" t="str">
        <f>IF(A99="","ready",IF(COUNTIF(Entry!L:L,A99)=0,"unknown number",IF(MATCH(A99,A:A,0)&lt;ROW(),"duplicate number","OK")))</f>
        <v>OK</v>
      </c>
      <c r="C99" s="1">
        <f t="shared" si="15"/>
        <v>1</v>
      </c>
      <c r="D99" s="1">
        <f t="shared" si="15"/>
        <v>7</v>
      </c>
      <c r="E99" s="1">
        <v>38</v>
      </c>
      <c r="F99" s="66">
        <f t="shared" si="10"/>
        <v>4.6967592592592596E-2</v>
      </c>
      <c r="G99" s="65" t="str">
        <f t="shared" si="11"/>
        <v>OK</v>
      </c>
      <c r="H99" s="45">
        <f t="shared" si="12"/>
        <v>96</v>
      </c>
      <c r="I99" s="45" t="str">
        <f>IF(A99="","",O99&amp;":"&amp;COUNTIF(O$4:O99,O99))</f>
        <v>M65:6</v>
      </c>
      <c r="J99" s="45" t="str">
        <f>IF(LEFT(O99,1)="W",COUNTIF(O$4:O99,"W*"),"")</f>
        <v/>
      </c>
      <c r="M99" s="44" t="str">
        <f>IF(A99="","",VLOOKUP($A99,Entry!A:D,2,FALSE))</f>
        <v>Philip Taylor</v>
      </c>
      <c r="N99" s="44" t="str">
        <f>IF(A99="","",VLOOKUP($A99,Entry!A:D,3,FALSE))</f>
        <v>Prestwich AC</v>
      </c>
      <c r="O99" s="44" t="str">
        <f>IF(A99="","",IF(VLOOKUP($A99,Entry!A:D,4,FALSE)="","M",VLOOKUP($A99,Entry!A:D,4,FALSE)))</f>
        <v>M65</v>
      </c>
      <c r="P99" s="45" t="e">
        <f>VLOOKUP(Finish!A99,Summit!A:B,2,FALSE)</f>
        <v>#N/A</v>
      </c>
      <c r="Q99" s="45" t="str">
        <f>IF(AND(ROW()&gt;4,COUNTIF($O$4:$O99,$O99)=1),"*","")</f>
        <v/>
      </c>
      <c r="R99" s="66">
        <f t="shared" si="13"/>
        <v>4.6967592592592596E-2</v>
      </c>
      <c r="S99" s="45">
        <f t="shared" si="14"/>
        <v>96</v>
      </c>
    </row>
    <row r="100" spans="1:19" x14ac:dyDescent="0.25">
      <c r="A100" s="1">
        <v>44</v>
      </c>
      <c r="B100" s="64" t="str">
        <f>IF(A100="","ready",IF(COUNTIF(Entry!L:L,A100)=0,"unknown number",IF(MATCH(A100,A:A,0)&lt;ROW(),"duplicate number","OK")))</f>
        <v>OK</v>
      </c>
      <c r="C100" s="1">
        <f t="shared" si="15"/>
        <v>1</v>
      </c>
      <c r="D100" s="1">
        <v>10</v>
      </c>
      <c r="E100" s="1">
        <v>16</v>
      </c>
      <c r="F100" s="66">
        <f t="shared" si="10"/>
        <v>4.8796296296296303E-2</v>
      </c>
      <c r="G100" s="65" t="str">
        <f t="shared" si="11"/>
        <v>OK</v>
      </c>
      <c r="H100" s="45">
        <f t="shared" si="12"/>
        <v>97</v>
      </c>
      <c r="I100" s="45" t="str">
        <f>IF(A100="","",O100&amp;":"&amp;COUNTIF(O$4:O100,O100))</f>
        <v>M60:12</v>
      </c>
      <c r="J100" s="45" t="str">
        <f>IF(LEFT(O100,1)="W",COUNTIF(O$4:O100,"W*"),"")</f>
        <v/>
      </c>
      <c r="M100" s="44" t="str">
        <f>IF(A100="","",VLOOKUP($A100,Entry!A:D,2,FALSE))</f>
        <v>Mick James</v>
      </c>
      <c r="N100" s="44" t="str">
        <f>IF(A100="","",VLOOKUP($A100,Entry!A:D,3,FALSE))</f>
        <v>Trawden AC</v>
      </c>
      <c r="O100" s="44" t="str">
        <f>IF(A100="","",IF(VLOOKUP($A100,Entry!A:D,4,FALSE)="","M",VLOOKUP($A100,Entry!A:D,4,FALSE)))</f>
        <v>M60</v>
      </c>
      <c r="P100" s="45" t="e">
        <f>VLOOKUP(Finish!A100,Summit!A:B,2,FALSE)</f>
        <v>#N/A</v>
      </c>
      <c r="Q100" s="45" t="str">
        <f>IF(AND(ROW()&gt;4,COUNTIF($O$4:$O100,$O100)=1),"*","")</f>
        <v/>
      </c>
      <c r="R100" s="66">
        <f t="shared" si="13"/>
        <v>4.8796296296296303E-2</v>
      </c>
      <c r="S100" s="45">
        <f t="shared" si="14"/>
        <v>97</v>
      </c>
    </row>
    <row r="101" spans="1:19" x14ac:dyDescent="0.25">
      <c r="A101" s="1">
        <v>90</v>
      </c>
      <c r="B101" s="64" t="str">
        <f>IF(A101="","ready",IF(COUNTIF(Entry!L:L,A101)=0,"unknown number",IF(MATCH(A101,A:A,0)&lt;ROW(),"duplicate number","OK")))</f>
        <v>duplicate number</v>
      </c>
      <c r="C101" s="1">
        <f t="shared" si="15"/>
        <v>1</v>
      </c>
      <c r="D101" s="1">
        <v>15</v>
      </c>
      <c r="E101" s="1">
        <v>17</v>
      </c>
      <c r="F101" s="66">
        <f t="shared" si="10"/>
        <v>5.2280092592592593E-2</v>
      </c>
      <c r="G101" s="65" t="str">
        <f t="shared" si="11"/>
        <v>OK</v>
      </c>
      <c r="H101" s="45">
        <f t="shared" si="12"/>
        <v>98</v>
      </c>
      <c r="I101" s="45" t="str">
        <f>IF(A101="","",O101&amp;":"&amp;COUNTIF(O$4:O101,O101))</f>
        <v>M65:7</v>
      </c>
      <c r="J101" s="45" t="str">
        <f>IF(LEFT(O101,1)="W",COUNTIF(O$4:O101,"W*"),"")</f>
        <v/>
      </c>
      <c r="M101" s="44" t="str">
        <f>IF(A101="","",VLOOKUP($A101,Entry!A:D,2,FALSE))</f>
        <v>Chris Cash</v>
      </c>
      <c r="N101" s="44" t="str">
        <f>IF(A101="","",VLOOKUP($A101,Entry!A:D,3,FALSE))</f>
        <v>Darwen Dashers</v>
      </c>
      <c r="O101" s="44" t="str">
        <f>IF(A101="","",IF(VLOOKUP($A101,Entry!A:D,4,FALSE)="","M",VLOOKUP($A101,Entry!A:D,4,FALSE)))</f>
        <v>M65</v>
      </c>
      <c r="P101" s="45" t="e">
        <f>VLOOKUP(Finish!A101,Summit!A:B,2,FALSE)</f>
        <v>#N/A</v>
      </c>
      <c r="Q101" s="45" t="str">
        <f>IF(AND(ROW()&gt;4,COUNTIF($O$4:$O101,$O101)=1),"*","")</f>
        <v/>
      </c>
      <c r="R101" s="66">
        <f t="shared" si="13"/>
        <v>5.2280092592592593E-2</v>
      </c>
      <c r="S101" s="45">
        <f t="shared" si="14"/>
        <v>98</v>
      </c>
    </row>
    <row r="102" spans="1:19" x14ac:dyDescent="0.25">
      <c r="A102" s="1">
        <v>63</v>
      </c>
      <c r="B102" s="64" t="str">
        <f>IF(A102="","ready",IF(COUNTIF(Entry!L:L,A102)=0,"unknown number",IF(MATCH(A102,A:A,0)&lt;ROW(),"duplicate number","OK")))</f>
        <v>OK</v>
      </c>
      <c r="C102" s="1">
        <f t="shared" si="15"/>
        <v>1</v>
      </c>
      <c r="D102" s="1">
        <f t="shared" si="15"/>
        <v>15</v>
      </c>
      <c r="E102" s="1">
        <v>33</v>
      </c>
      <c r="F102" s="66">
        <f t="shared" si="10"/>
        <v>5.2465277777777784E-2</v>
      </c>
      <c r="G102" s="65" t="str">
        <f t="shared" si="11"/>
        <v>OK</v>
      </c>
      <c r="H102" s="45">
        <f t="shared" si="12"/>
        <v>99</v>
      </c>
      <c r="I102" s="45" t="str">
        <f>IF(A102="","",O102&amp;":"&amp;COUNTIF(O$4:O102,O102))</f>
        <v>W60:2</v>
      </c>
      <c r="J102" s="45">
        <f>IF(LEFT(O102,1)="W",COUNTIF(O$4:O102,"W*"),"")</f>
        <v>17</v>
      </c>
      <c r="M102" s="44" t="str">
        <f>IF(A102="","",VLOOKUP($A102,Entry!A:D,2,FALSE))</f>
        <v>Karen Windle</v>
      </c>
      <c r="N102" s="44" t="str">
        <f>IF(A102="","",VLOOKUP($A102,Entry!A:D,3,FALSE))</f>
        <v>Trawden AC</v>
      </c>
      <c r="O102" s="44" t="str">
        <f>IF(A102="","",IF(VLOOKUP($A102,Entry!A:D,4,FALSE)="","M",VLOOKUP($A102,Entry!A:D,4,FALSE)))</f>
        <v>W60</v>
      </c>
      <c r="P102" s="45" t="e">
        <f>VLOOKUP(Finish!A102,Summit!A:B,2,FALSE)</f>
        <v>#N/A</v>
      </c>
      <c r="Q102" s="45" t="str">
        <f>IF(AND(ROW()&gt;4,COUNTIF($O$4:$O102,$O102)=1),"*","")</f>
        <v/>
      </c>
      <c r="R102" s="66">
        <f t="shared" si="13"/>
        <v>5.2465277777777784E-2</v>
      </c>
      <c r="S102" s="45">
        <f t="shared" si="14"/>
        <v>99</v>
      </c>
    </row>
    <row r="103" spans="1:19" x14ac:dyDescent="0.25">
      <c r="A103" s="1">
        <v>103</v>
      </c>
      <c r="B103" s="64" t="str">
        <f>IF(A103="","ready",IF(COUNTIF(Entry!L:L,A103)=0,"unknown number",IF(MATCH(A103,A:A,0)&lt;ROW(),"duplicate number","OK")))</f>
        <v>OK</v>
      </c>
      <c r="C103" s="1">
        <f t="shared" si="15"/>
        <v>1</v>
      </c>
      <c r="D103" s="1">
        <f t="shared" si="15"/>
        <v>15</v>
      </c>
      <c r="E103" s="1">
        <v>48</v>
      </c>
      <c r="F103" s="66">
        <f t="shared" si="10"/>
        <v>5.2638888888888895E-2</v>
      </c>
      <c r="G103" s="65" t="str">
        <f t="shared" si="11"/>
        <v>OK</v>
      </c>
      <c r="H103" s="45">
        <f t="shared" si="12"/>
        <v>100</v>
      </c>
      <c r="I103" s="45" t="str">
        <f>IF(A103="","",O103&amp;":"&amp;COUNTIF(O$4:O103,O103))</f>
        <v>W60:3</v>
      </c>
      <c r="J103" s="45">
        <f>IF(LEFT(O103,1)="W",COUNTIF(O$4:O103,"W*"),"")</f>
        <v>18</v>
      </c>
      <c r="M103" s="44" t="str">
        <f>IF(A103="","",VLOOKUP($A103,Entry!A:D,2,FALSE))</f>
        <v>Linda Zagorski</v>
      </c>
      <c r="N103" s="44" t="str">
        <f>IF(A103="","",VLOOKUP($A103,Entry!A:D,3,FALSE))</f>
        <v>Trawden AC</v>
      </c>
      <c r="O103" s="44" t="str">
        <f>IF(A103="","",IF(VLOOKUP($A103,Entry!A:D,4,FALSE)="","M",VLOOKUP($A103,Entry!A:D,4,FALSE)))</f>
        <v>W60</v>
      </c>
      <c r="P103" s="45">
        <f>VLOOKUP(Finish!A103,Summit!A:B,2,FALSE)</f>
        <v>2</v>
      </c>
      <c r="Q103" s="45" t="str">
        <f>IF(AND(ROW()&gt;4,COUNTIF($O$4:$O103,$O103)=1),"*","")</f>
        <v/>
      </c>
      <c r="R103" s="66">
        <f t="shared" si="13"/>
        <v>5.2638888888888895E-2</v>
      </c>
      <c r="S103" s="45">
        <f t="shared" si="14"/>
        <v>100</v>
      </c>
    </row>
    <row r="104" spans="1:19" x14ac:dyDescent="0.25">
      <c r="A104" s="1">
        <v>12</v>
      </c>
      <c r="B104" s="64" t="str">
        <f>IF(A104="","ready",IF(COUNTIF(Entry!L:L,A104)=0,"unknown number",IF(MATCH(A104,A:A,0)&lt;ROW(),"duplicate number","OK")))</f>
        <v>OK</v>
      </c>
      <c r="C104" s="1">
        <f t="shared" si="15"/>
        <v>1</v>
      </c>
      <c r="D104" s="1">
        <v>16</v>
      </c>
      <c r="E104" s="1">
        <v>3</v>
      </c>
      <c r="F104" s="66">
        <f t="shared" si="10"/>
        <v>5.2812499999999991E-2</v>
      </c>
      <c r="G104" s="65" t="str">
        <f t="shared" si="11"/>
        <v>OK</v>
      </c>
      <c r="H104" s="45">
        <f t="shared" si="12"/>
        <v>101</v>
      </c>
      <c r="I104" s="45" t="str">
        <f>IF(A104="","",O104&amp;":"&amp;COUNTIF(O$4:O104,O104))</f>
        <v>W70:1</v>
      </c>
      <c r="J104" s="45">
        <f>IF(LEFT(O104,1)="W",COUNTIF(O$4:O104,"W*"),"")</f>
        <v>19</v>
      </c>
      <c r="M104" s="44" t="str">
        <f>IF(A104="","",VLOOKUP($A104,Entry!A:D,2,FALSE))</f>
        <v>Linda Coffey</v>
      </c>
      <c r="N104" s="44" t="str">
        <f>IF(A104="","",VLOOKUP($A104,Entry!A:D,3,FALSE))</f>
        <v>Darwen Dashers</v>
      </c>
      <c r="O104" s="44" t="str">
        <f>IF(A104="","",IF(VLOOKUP($A104,Entry!A:D,4,FALSE)="","M",VLOOKUP($A104,Entry!A:D,4,FALSE)))</f>
        <v>W70</v>
      </c>
      <c r="P104" s="45" t="e">
        <f>VLOOKUP(Finish!A104,Summit!A:B,2,FALSE)</f>
        <v>#N/A</v>
      </c>
      <c r="Q104" s="45" t="str">
        <f>IF(AND(ROW()&gt;4,COUNTIF($O$4:$O104,$O104)=1),"*","")</f>
        <v>*</v>
      </c>
      <c r="R104" s="66">
        <f t="shared" si="13"/>
        <v>5.2812499999999991E-2</v>
      </c>
      <c r="S104" s="45">
        <f t="shared" si="14"/>
        <v>101</v>
      </c>
    </row>
    <row r="105" spans="1:19" x14ac:dyDescent="0.25">
      <c r="A105" s="1">
        <v>91</v>
      </c>
      <c r="B105" s="64" t="str">
        <f>IF(A105="","ready",IF(COUNTIF(Entry!L:L,A105)=0,"unknown number",IF(MATCH(A105,A:A,0)&lt;ROW(),"duplicate number","OK")))</f>
        <v>OK</v>
      </c>
      <c r="C105" s="1">
        <f t="shared" si="15"/>
        <v>1</v>
      </c>
      <c r="D105" s="1">
        <f t="shared" si="15"/>
        <v>16</v>
      </c>
      <c r="E105" s="1">
        <v>35</v>
      </c>
      <c r="F105" s="66">
        <f t="shared" si="10"/>
        <v>5.3182870370370366E-2</v>
      </c>
      <c r="G105" s="65" t="str">
        <f t="shared" si="11"/>
        <v>OK</v>
      </c>
      <c r="H105" s="45">
        <f t="shared" si="12"/>
        <v>102</v>
      </c>
      <c r="I105" s="45" t="str">
        <f>IF(A105="","",O105&amp;":"&amp;COUNTIF(O$4:O105,O105))</f>
        <v>W55:2</v>
      </c>
      <c r="J105" s="45">
        <f>IF(LEFT(O105,1)="W",COUNTIF(O$4:O105,"W*"),"")</f>
        <v>20</v>
      </c>
      <c r="M105" s="44" t="str">
        <f>IF(A105="","",VLOOKUP($A105,Entry!A:D,2,FALSE))</f>
        <v>Rebecca Simms</v>
      </c>
      <c r="N105" s="44" t="str">
        <f>IF(A105="","",VLOOKUP($A105,Entry!A:D,3,FALSE))</f>
        <v>Darwen Dashers</v>
      </c>
      <c r="O105" s="44" t="str">
        <f>IF(A105="","",IF(VLOOKUP($A105,Entry!A:D,4,FALSE)="","M",VLOOKUP($A105,Entry!A:D,4,FALSE)))</f>
        <v>W55</v>
      </c>
      <c r="P105" s="45" t="e">
        <f>VLOOKUP(Finish!A105,Summit!A:B,2,FALSE)</f>
        <v>#N/A</v>
      </c>
      <c r="Q105" s="45" t="str">
        <f>IF(AND(ROW()&gt;4,COUNTIF($O$4:$O105,$O105)=1),"*","")</f>
        <v/>
      </c>
      <c r="R105" s="66">
        <f t="shared" si="13"/>
        <v>5.3182870370370366E-2</v>
      </c>
      <c r="S105" s="45">
        <f t="shared" si="14"/>
        <v>102</v>
      </c>
    </row>
    <row r="106" spans="1:19" x14ac:dyDescent="0.25">
      <c r="A106" s="1">
        <v>64</v>
      </c>
      <c r="B106" s="64" t="str">
        <f>IF(A106="","ready",IF(COUNTIF(Entry!L:L,A106)=0,"unknown number",IF(MATCH(A106,A:A,0)&lt;ROW(),"duplicate number","OK")))</f>
        <v>OK</v>
      </c>
      <c r="C106" s="1">
        <f t="shared" si="15"/>
        <v>1</v>
      </c>
      <c r="D106" s="1">
        <v>19</v>
      </c>
      <c r="E106" s="1">
        <v>59</v>
      </c>
      <c r="F106" s="66">
        <f t="shared" si="10"/>
        <v>5.5543981481481479E-2</v>
      </c>
      <c r="G106" s="65" t="str">
        <f t="shared" si="11"/>
        <v>OK</v>
      </c>
      <c r="H106" s="45">
        <f t="shared" si="12"/>
        <v>103</v>
      </c>
      <c r="I106" s="45" t="str">
        <f>IF(A106="","",O106&amp;":"&amp;COUNTIF(O$4:O106,O106))</f>
        <v>W55:3</v>
      </c>
      <c r="J106" s="45">
        <f>IF(LEFT(O106,1)="W",COUNTIF(O$4:O106,"W*"),"")</f>
        <v>21</v>
      </c>
      <c r="M106" s="44" t="str">
        <f>IF(A106="","",VLOOKUP($A106,Entry!A:D,2,FALSE))</f>
        <v>Helen Harrison</v>
      </c>
      <c r="N106" s="44" t="str">
        <f>IF(A106="","",VLOOKUP($A106,Entry!A:D,3,FALSE))</f>
        <v>Clayton Le Moors</v>
      </c>
      <c r="O106" s="44" t="str">
        <f>IF(A106="","",IF(VLOOKUP($A106,Entry!A:D,4,FALSE)="","M",VLOOKUP($A106,Entry!A:D,4,FALSE)))</f>
        <v>W55</v>
      </c>
      <c r="P106" s="45" t="e">
        <f>VLOOKUP(Finish!A106,Summit!A:B,2,FALSE)</f>
        <v>#N/A</v>
      </c>
      <c r="Q106" s="45" t="str">
        <f>IF(AND(ROW()&gt;4,COUNTIF($O$4:$O106,$O106)=1),"*","")</f>
        <v/>
      </c>
      <c r="R106" s="66">
        <f t="shared" si="13"/>
        <v>5.5543981481481479E-2</v>
      </c>
      <c r="S106" s="45">
        <f t="shared" si="14"/>
        <v>103</v>
      </c>
    </row>
    <row r="107" spans="1:19" x14ac:dyDescent="0.25">
      <c r="A107" s="1">
        <v>68</v>
      </c>
      <c r="B107" s="64" t="str">
        <f>IF(A107="","ready",IF(COUNTIF(Entry!L:L,A107)=0,"unknown number",IF(MATCH(A107,A:A,0)&lt;ROW(),"duplicate number","OK")))</f>
        <v>OK</v>
      </c>
      <c r="C107" s="1">
        <f t="shared" si="15"/>
        <v>1</v>
      </c>
      <c r="D107" s="1">
        <v>20</v>
      </c>
      <c r="E107" s="1">
        <v>30</v>
      </c>
      <c r="F107" s="66">
        <f t="shared" si="10"/>
        <v>5.5902777777777773E-2</v>
      </c>
      <c r="G107" s="65" t="str">
        <f t="shared" si="11"/>
        <v>OK</v>
      </c>
      <c r="H107" s="45">
        <f t="shared" si="12"/>
        <v>104</v>
      </c>
      <c r="I107" s="45" t="str">
        <f>IF(A107="","",O107&amp;":"&amp;COUNTIF(O$4:O107,O107))</f>
        <v>W55:4</v>
      </c>
      <c r="J107" s="45">
        <f>IF(LEFT(O107,1)="W",COUNTIF(O$4:O107,"W*"),"")</f>
        <v>22</v>
      </c>
      <c r="M107" s="44" t="str">
        <f>IF(A107="","",VLOOKUP($A107,Entry!A:D,2,FALSE))</f>
        <v>Hayley White</v>
      </c>
      <c r="N107" s="44" t="str">
        <f>IF(A107="","",VLOOKUP($A107,Entry!A:D,3,FALSE))</f>
        <v>WWHR</v>
      </c>
      <c r="O107" s="44" t="str">
        <f>IF(A107="","",IF(VLOOKUP($A107,Entry!A:D,4,FALSE)="","M",VLOOKUP($A107,Entry!A:D,4,FALSE)))</f>
        <v>W55</v>
      </c>
      <c r="P107" s="45" t="e">
        <f>VLOOKUP(Finish!A107,Summit!A:B,2,FALSE)</f>
        <v>#N/A</v>
      </c>
      <c r="Q107" s="45" t="str">
        <f>IF(AND(ROW()&gt;4,COUNTIF($O$4:$O107,$O107)=1),"*","")</f>
        <v/>
      </c>
      <c r="R107" s="66">
        <f t="shared" si="13"/>
        <v>5.5902777777777773E-2</v>
      </c>
      <c r="S107" s="45">
        <f t="shared" si="14"/>
        <v>104</v>
      </c>
    </row>
    <row r="108" spans="1:19" x14ac:dyDescent="0.25">
      <c r="A108" s="1">
        <v>43</v>
      </c>
      <c r="B108" s="64" t="str">
        <f>IF(A108="","ready",IF(COUNTIF(Entry!L:L,A108)=0,"unknown number",IF(MATCH(A108,A:A,0)&lt;ROW(),"duplicate number","OK")))</f>
        <v>OK</v>
      </c>
      <c r="C108" s="1">
        <f t="shared" si="15"/>
        <v>1</v>
      </c>
      <c r="D108" s="1">
        <f t="shared" si="15"/>
        <v>20</v>
      </c>
      <c r="E108" s="1">
        <v>46</v>
      </c>
      <c r="F108" s="66">
        <f t="shared" si="10"/>
        <v>5.6087962962962958E-2</v>
      </c>
      <c r="G108" s="65" t="str">
        <f t="shared" si="11"/>
        <v>OK</v>
      </c>
      <c r="H108" s="45">
        <f t="shared" si="12"/>
        <v>105</v>
      </c>
      <c r="I108" s="45" t="str">
        <f>IF(A108="","",O108&amp;":"&amp;COUNTIF(O$4:O108,O108))</f>
        <v>W60:4</v>
      </c>
      <c r="J108" s="45">
        <f>IF(LEFT(O108,1)="W",COUNTIF(O$4:O108,"W*"),"")</f>
        <v>23</v>
      </c>
      <c r="M108" s="44" t="str">
        <f>IF(A108="","",VLOOKUP($A108,Entry!A:D,2,FALSE))</f>
        <v xml:space="preserve">Hilary Farren </v>
      </c>
      <c r="N108" s="44" t="str">
        <f>IF(A108="","",VLOOKUP($A108,Entry!A:D,3,FALSE))</f>
        <v>Rossendale Harriers</v>
      </c>
      <c r="O108" s="44" t="str">
        <f>IF(A108="","",IF(VLOOKUP($A108,Entry!A:D,4,FALSE)="","M",VLOOKUP($A108,Entry!A:D,4,FALSE)))</f>
        <v>W60</v>
      </c>
      <c r="P108" s="45" t="e">
        <f>VLOOKUP(Finish!A108,Summit!A:B,2,FALSE)</f>
        <v>#N/A</v>
      </c>
      <c r="Q108" s="45" t="str">
        <f>IF(AND(ROW()&gt;4,COUNTIF($O$4:$O108,$O108)=1),"*","")</f>
        <v/>
      </c>
      <c r="R108" s="66">
        <f t="shared" si="13"/>
        <v>5.6087962962962958E-2</v>
      </c>
      <c r="S108" s="45">
        <f t="shared" si="14"/>
        <v>105</v>
      </c>
    </row>
    <row r="109" spans="1:19" x14ac:dyDescent="0.25">
      <c r="A109" s="1">
        <v>2</v>
      </c>
      <c r="B109" s="64" t="str">
        <f>IF(A109="","ready",IF(COUNTIF(Entry!L:L,A109)=0,"unknown number",IF(MATCH(A109,A:A,0)&lt;ROW(),"duplicate number","OK")))</f>
        <v>OK</v>
      </c>
      <c r="C109" s="1">
        <f t="shared" si="15"/>
        <v>1</v>
      </c>
      <c r="D109" s="1">
        <v>29</v>
      </c>
      <c r="E109" s="1">
        <v>48</v>
      </c>
      <c r="F109" s="66">
        <f t="shared" si="10"/>
        <v>6.2361111111111117E-2</v>
      </c>
      <c r="G109" s="65" t="str">
        <f t="shared" si="11"/>
        <v>OK</v>
      </c>
      <c r="H109" s="45">
        <f t="shared" si="12"/>
        <v>106</v>
      </c>
      <c r="I109" s="45" t="str">
        <f>IF(A109="","",O109&amp;":"&amp;COUNTIF(O$4:O109,O109))</f>
        <v>M70:4</v>
      </c>
      <c r="J109" s="45" t="str">
        <f>IF(LEFT(O109,1)="W",COUNTIF(O$4:O109,"W*"),"")</f>
        <v/>
      </c>
      <c r="M109" s="44" t="str">
        <f>IF(A109="","",VLOOKUP($A109,Entry!A:D,2,FALSE))</f>
        <v>Jim Taylor</v>
      </c>
      <c r="N109" s="44" t="str">
        <f>IF(A109="","",VLOOKUP($A109,Entry!A:D,3,FALSE))</f>
        <v>Darwen Dashers</v>
      </c>
      <c r="O109" s="44" t="str">
        <f>IF(A109="","",IF(VLOOKUP($A109,Entry!A:D,4,FALSE)="","M",VLOOKUP($A109,Entry!A:D,4,FALSE)))</f>
        <v>M70</v>
      </c>
      <c r="P109" s="45" t="e">
        <f>VLOOKUP(Finish!A109,Summit!A:B,2,FALSE)</f>
        <v>#N/A</v>
      </c>
      <c r="Q109" s="45" t="str">
        <f>IF(AND(ROW()&gt;4,COUNTIF($O$4:$O109,$O109)=1),"*","")</f>
        <v/>
      </c>
      <c r="R109" s="66">
        <f t="shared" si="13"/>
        <v>6.2361111111111117E-2</v>
      </c>
      <c r="S109" s="45">
        <f t="shared" si="14"/>
        <v>106</v>
      </c>
    </row>
    <row r="110" spans="1:19" x14ac:dyDescent="0.25">
      <c r="A110" s="1">
        <v>23</v>
      </c>
      <c r="B110" s="64" t="str">
        <f>IF(A110="","ready",IF(COUNTIF(Entry!L:L,A110)=0,"unknown number",IF(MATCH(A110,A:A,0)&lt;ROW(),"duplicate number","OK")))</f>
        <v>OK</v>
      </c>
      <c r="C110" s="1">
        <f t="shared" si="15"/>
        <v>1</v>
      </c>
      <c r="D110" s="1">
        <v>31</v>
      </c>
      <c r="E110" s="1">
        <v>21</v>
      </c>
      <c r="F110" s="66">
        <f t="shared" si="10"/>
        <v>6.3437499999999994E-2</v>
      </c>
      <c r="G110" s="65" t="str">
        <f t="shared" si="11"/>
        <v>OK</v>
      </c>
      <c r="H110" s="45">
        <f t="shared" si="12"/>
        <v>107</v>
      </c>
      <c r="I110" s="45" t="str">
        <f>IF(A110="","",O110&amp;":"&amp;COUNTIF(O$4:O110,O110))</f>
        <v>W45:7</v>
      </c>
      <c r="J110" s="45">
        <f>IF(LEFT(O110,1)="W",COUNTIF(O$4:O110,"W*"),"")</f>
        <v>24</v>
      </c>
      <c r="M110" s="44" t="str">
        <f>IF(A110="","",VLOOKUP($A110,Entry!A:D,2,FALSE))</f>
        <v>Elizabeth Calvert</v>
      </c>
      <c r="N110" s="44" t="str">
        <f>IF(A110="","",VLOOKUP($A110,Entry!A:D,3,FALSE))</f>
        <v>Prestwich AC</v>
      </c>
      <c r="O110" s="44" t="str">
        <f>IF(A110="","",IF(VLOOKUP($A110,Entry!A:D,4,FALSE)="","M",VLOOKUP($A110,Entry!A:D,4,FALSE)))</f>
        <v>W45</v>
      </c>
      <c r="P110" s="45" t="e">
        <f>VLOOKUP(Finish!A110,Summit!A:B,2,FALSE)</f>
        <v>#N/A</v>
      </c>
      <c r="Q110" s="45" t="str">
        <f>IF(AND(ROW()&gt;4,COUNTIF($O$4:$O110,$O110)=1),"*","")</f>
        <v/>
      </c>
      <c r="R110" s="66">
        <f t="shared" si="13"/>
        <v>6.3437499999999994E-2</v>
      </c>
      <c r="S110" s="45">
        <f t="shared" si="14"/>
        <v>107</v>
      </c>
    </row>
    <row r="111" spans="1:19" x14ac:dyDescent="0.25">
      <c r="A111" s="1">
        <v>14</v>
      </c>
      <c r="B111" s="64" t="str">
        <f>IF(A111="","ready",IF(COUNTIF(Entry!L:L,A111)=0,"unknown number",IF(MATCH(A111,A:A,0)&lt;ROW(),"duplicate number","OK")))</f>
        <v>duplicate number</v>
      </c>
      <c r="C111" s="1">
        <f t="shared" si="15"/>
        <v>1</v>
      </c>
      <c r="D111" s="1">
        <f t="shared" si="15"/>
        <v>31</v>
      </c>
      <c r="E111" s="1">
        <v>23</v>
      </c>
      <c r="F111" s="66">
        <f t="shared" si="10"/>
        <v>6.3460648148148155E-2</v>
      </c>
      <c r="G111" s="65" t="str">
        <f t="shared" si="11"/>
        <v>OK</v>
      </c>
      <c r="H111" s="45">
        <f t="shared" si="12"/>
        <v>108</v>
      </c>
      <c r="I111" s="45" t="str">
        <f>IF(A111="","",O111&amp;":"&amp;COUNTIF(O$4:O111,O111))</f>
        <v>M:14</v>
      </c>
      <c r="J111" s="45" t="str">
        <f>IF(LEFT(O111,1)="W",COUNTIF(O$4:O111,"W*"),"")</f>
        <v/>
      </c>
      <c r="M111" s="44" t="str">
        <f>IF(A111="","",VLOOKUP($A111,Entry!A:D,2,FALSE))</f>
        <v>Philip Greenwood</v>
      </c>
      <c r="N111" s="44" t="str">
        <f>IF(A111="","",VLOOKUP($A111,Entry!A:D,3,FALSE))</f>
        <v>Rossendale Harriers</v>
      </c>
      <c r="O111" s="44" t="str">
        <f>IF(A111="","",IF(VLOOKUP($A111,Entry!A:D,4,FALSE)="","M",VLOOKUP($A111,Entry!A:D,4,FALSE)))</f>
        <v>M</v>
      </c>
      <c r="P111" s="45" t="e">
        <f>VLOOKUP(Finish!A111,Summit!A:B,2,FALSE)</f>
        <v>#N/A</v>
      </c>
      <c r="Q111" s="45" t="str">
        <f>IF(AND(ROW()&gt;4,COUNTIF($O$4:$O111,$O111)=1),"*","")</f>
        <v/>
      </c>
      <c r="R111" s="66">
        <f t="shared" si="13"/>
        <v>6.3460648148148155E-2</v>
      </c>
      <c r="S111" s="45">
        <f t="shared" si="14"/>
        <v>108</v>
      </c>
    </row>
    <row r="112" spans="1:19" x14ac:dyDescent="0.25">
      <c r="A112" s="1">
        <v>70</v>
      </c>
      <c r="B112" s="64" t="str">
        <f>IF(A112="","ready",IF(COUNTIF(Entry!L:L,A112)=0,"unknown number",IF(MATCH(A112,A:A,0)&lt;ROW(),"duplicate number","OK")))</f>
        <v>OK</v>
      </c>
      <c r="C112" s="1">
        <f t="shared" si="15"/>
        <v>1</v>
      </c>
      <c r="D112" s="1">
        <f t="shared" si="15"/>
        <v>31</v>
      </c>
      <c r="E112" s="1" t="s">
        <v>309</v>
      </c>
      <c r="F112" s="66" t="e">
        <f t="shared" si="10"/>
        <v>#VALUE!</v>
      </c>
      <c r="G112" s="65" t="e">
        <f t="shared" si="11"/>
        <v>#VALUE!</v>
      </c>
      <c r="H112" s="45">
        <f t="shared" si="12"/>
        <v>109</v>
      </c>
      <c r="I112" s="45" t="str">
        <f>IF(A112="","",O112&amp;":"&amp;COUNTIF(O$4:O112,O112))</f>
        <v>M50:11</v>
      </c>
      <c r="J112" s="45" t="str">
        <f>IF(LEFT(O112,1)="W",COUNTIF(O$4:O112,"W*"),"")</f>
        <v/>
      </c>
      <c r="M112" s="44" t="str">
        <f>IF(A112="","",VLOOKUP($A112,Entry!A:D,2,FALSE))</f>
        <v>Andrew Lee</v>
      </c>
      <c r="N112" s="44" t="str">
        <f>IF(A112="","",VLOOKUP($A112,Entry!A:D,3,FALSE))</f>
        <v>Rossendale Harriers</v>
      </c>
      <c r="O112" s="44" t="str">
        <f>IF(A112="","",IF(VLOOKUP($A112,Entry!A:D,4,FALSE)="","M",VLOOKUP($A112,Entry!A:D,4,FALSE)))</f>
        <v>M50</v>
      </c>
      <c r="P112" s="45" t="e">
        <f>VLOOKUP(Finish!A112,Summit!A:B,2,FALSE)</f>
        <v>#N/A</v>
      </c>
      <c r="Q112" s="45" t="str">
        <f>IF(AND(ROW()&gt;4,COUNTIF($O$4:$O112,$O112)=1),"*","")</f>
        <v/>
      </c>
      <c r="R112" s="66" t="e">
        <f t="shared" si="13"/>
        <v>#VALUE!</v>
      </c>
      <c r="S112" s="45">
        <f t="shared" si="14"/>
        <v>109</v>
      </c>
    </row>
    <row r="113" spans="1:19" x14ac:dyDescent="0.25">
      <c r="A113" s="1">
        <v>17</v>
      </c>
      <c r="B113" s="64" t="str">
        <f>IF(A113="","ready",IF(COUNTIF(Entry!L:L,A113)=0,"unknown number",IF(MATCH(A113,A:A,0)&lt;ROW(),"duplicate number","OK")))</f>
        <v>OK</v>
      </c>
      <c r="C113" s="1">
        <f t="shared" si="15"/>
        <v>1</v>
      </c>
      <c r="D113" s="1">
        <f t="shared" si="15"/>
        <v>31</v>
      </c>
      <c r="E113" s="1" t="s">
        <v>309</v>
      </c>
      <c r="F113" s="66" t="e">
        <f t="shared" si="10"/>
        <v>#VALUE!</v>
      </c>
      <c r="G113" s="65" t="e">
        <f t="shared" si="11"/>
        <v>#VALUE!</v>
      </c>
      <c r="H113" s="45">
        <f t="shared" si="12"/>
        <v>110</v>
      </c>
      <c r="I113" s="45" t="str">
        <f>IF(A113="","",O113&amp;":"&amp;COUNTIF(O$4:O113,O113))</f>
        <v>M45:10</v>
      </c>
      <c r="J113" s="45" t="str">
        <f>IF(LEFT(O113,1)="W",COUNTIF(O$4:O113,"W*"),"")</f>
        <v/>
      </c>
      <c r="M113" s="44" t="str">
        <f>IF(A113="","",VLOOKUP($A113,Entry!A:D,2,FALSE))</f>
        <v>Peter Coates</v>
      </c>
      <c r="N113" s="44" t="str">
        <f>IF(A113="","",VLOOKUP($A113,Entry!A:D,3,FALSE))</f>
        <v>Clayton Le Moors</v>
      </c>
      <c r="O113" s="44" t="str">
        <f>IF(A113="","",IF(VLOOKUP($A113,Entry!A:D,4,FALSE)="","M",VLOOKUP($A113,Entry!A:D,4,FALSE)))</f>
        <v>M45</v>
      </c>
      <c r="P113" s="45" t="e">
        <f>VLOOKUP(Finish!A113,Summit!A:B,2,FALSE)</f>
        <v>#N/A</v>
      </c>
      <c r="Q113" s="45" t="str">
        <f>IF(AND(ROW()&gt;4,COUNTIF($O$4:$O113,$O113)=1),"*","")</f>
        <v/>
      </c>
      <c r="R113" s="66" t="e">
        <f t="shared" si="13"/>
        <v>#VALUE!</v>
      </c>
      <c r="S113" s="45">
        <f t="shared" si="14"/>
        <v>110</v>
      </c>
    </row>
    <row r="114" spans="1:19" x14ac:dyDescent="0.25">
      <c r="A114" s="1"/>
      <c r="B114" s="64" t="str">
        <f>IF(A114="","ready",IF(COUNTIF(Entry!L:L,A114)=0,"unknown number",IF(MATCH(A114,A:A,0)&lt;ROW(),"duplicate number","OK")))</f>
        <v>ready</v>
      </c>
      <c r="C114" s="1">
        <f t="shared" si="15"/>
        <v>1</v>
      </c>
      <c r="D114" s="1">
        <f t="shared" si="15"/>
        <v>31</v>
      </c>
      <c r="E114" s="1"/>
      <c r="F114" s="66">
        <f t="shared" si="10"/>
        <v>6.3194444444444442E-2</v>
      </c>
      <c r="G114" s="65" t="str">
        <f t="shared" si="11"/>
        <v>ready</v>
      </c>
      <c r="H114" s="45">
        <f t="shared" si="12"/>
        <v>111</v>
      </c>
      <c r="I114" s="45" t="str">
        <f>IF(A114="","",O114&amp;":"&amp;COUNTIF(O$4:O114,O114))</f>
        <v/>
      </c>
      <c r="J114" s="45" t="str">
        <f>IF(LEFT(O114,1)="W",COUNTIF(O$4:O114,"W*"),"")</f>
        <v/>
      </c>
      <c r="M114" s="44" t="str">
        <f>IF(A114="","",VLOOKUP($A114,Entry!A:D,2,FALSE))</f>
        <v/>
      </c>
      <c r="N114" s="44" t="str">
        <f>IF(A114="","",VLOOKUP($A114,Entry!A:D,3,FALSE))</f>
        <v/>
      </c>
      <c r="O114" s="44" t="str">
        <f>IF(A114="","",IF(VLOOKUP($A114,Entry!A:D,4,FALSE)="","M",VLOOKUP($A114,Entry!A:D,4,FALSE)))</f>
        <v/>
      </c>
      <c r="P114" s="45" t="e">
        <f>VLOOKUP(Finish!A114,Summit!A:B,2,FALSE)</f>
        <v>#N/A</v>
      </c>
      <c r="Q114" s="45" t="str">
        <f>IF(AND(ROW()&gt;4,COUNTIF($O$4:$O114,$O114)=1),"*","")</f>
        <v>*</v>
      </c>
      <c r="R114" s="66">
        <f t="shared" si="13"/>
        <v>6.3194444444444442E-2</v>
      </c>
      <c r="S114" s="45">
        <f t="shared" si="14"/>
        <v>111</v>
      </c>
    </row>
    <row r="115" spans="1:19" x14ac:dyDescent="0.25">
      <c r="A115" s="1"/>
      <c r="B115" s="64" t="str">
        <f>IF(A115="","ready",IF(COUNTIF(Entry!L:L,A115)=0,"unknown number",IF(MATCH(A115,A:A,0)&lt;ROW(),"duplicate number","OK")))</f>
        <v>ready</v>
      </c>
      <c r="C115" s="1">
        <f t="shared" si="15"/>
        <v>1</v>
      </c>
      <c r="D115" s="1">
        <f t="shared" si="15"/>
        <v>31</v>
      </c>
      <c r="E115" s="1"/>
      <c r="F115" s="66">
        <f t="shared" si="10"/>
        <v>6.3194444444444442E-2</v>
      </c>
      <c r="G115" s="65" t="str">
        <f t="shared" si="11"/>
        <v>ready</v>
      </c>
      <c r="H115" s="45">
        <f t="shared" si="12"/>
        <v>112</v>
      </c>
      <c r="I115" s="45" t="str">
        <f>IF(A115="","",O115&amp;":"&amp;COUNTIF(O$4:O115,O115))</f>
        <v/>
      </c>
      <c r="J115" s="45" t="str">
        <f>IF(LEFT(O115,1)="W",COUNTIF(O$4:O115,"W*"),"")</f>
        <v/>
      </c>
      <c r="M115" s="44" t="str">
        <f>IF(A115="","",VLOOKUP($A115,Entry!A:D,2,FALSE))</f>
        <v/>
      </c>
      <c r="N115" s="44" t="str">
        <f>IF(A115="","",VLOOKUP($A115,Entry!A:D,3,FALSE))</f>
        <v/>
      </c>
      <c r="O115" s="44" t="str">
        <f>IF(A115="","",IF(VLOOKUP($A115,Entry!A:D,4,FALSE)="","M",VLOOKUP($A115,Entry!A:D,4,FALSE)))</f>
        <v/>
      </c>
      <c r="P115" s="45" t="e">
        <f>VLOOKUP(Finish!A115,Summit!A:B,2,FALSE)</f>
        <v>#N/A</v>
      </c>
      <c r="Q115" s="45" t="str">
        <f>IF(AND(ROW()&gt;4,COUNTIF($O$4:$O115,$O115)=1),"*","")</f>
        <v/>
      </c>
      <c r="R115" s="66">
        <f t="shared" si="13"/>
        <v>6.3194444444444442E-2</v>
      </c>
      <c r="S115" s="45">
        <f t="shared" si="14"/>
        <v>112</v>
      </c>
    </row>
    <row r="116" spans="1:19" x14ac:dyDescent="0.25">
      <c r="A116" s="1"/>
      <c r="B116" s="64" t="str">
        <f>IF(A116="","ready",IF(COUNTIF(Entry!L:L,A116)=0,"unknown number",IF(MATCH(A116,A:A,0)&lt;ROW(),"duplicate number","OK")))</f>
        <v>ready</v>
      </c>
      <c r="C116" s="1">
        <f t="shared" si="15"/>
        <v>1</v>
      </c>
      <c r="D116" s="1">
        <f t="shared" si="15"/>
        <v>31</v>
      </c>
      <c r="E116" s="1"/>
      <c r="F116" s="66">
        <f t="shared" si="10"/>
        <v>6.3194444444444442E-2</v>
      </c>
      <c r="G116" s="65" t="str">
        <f t="shared" si="11"/>
        <v>ready</v>
      </c>
      <c r="H116" s="45">
        <f t="shared" si="12"/>
        <v>113</v>
      </c>
      <c r="I116" s="45" t="str">
        <f>IF(A116="","",O116&amp;":"&amp;COUNTIF(O$4:O116,O116))</f>
        <v/>
      </c>
      <c r="J116" s="45" t="str">
        <f>IF(LEFT(O116,1)="W",COUNTIF(O$4:O116,"W*"),"")</f>
        <v/>
      </c>
      <c r="M116" s="44" t="str">
        <f>IF(A116="","",VLOOKUP($A116,Entry!A:D,2,FALSE))</f>
        <v/>
      </c>
      <c r="N116" s="44" t="str">
        <f>IF(A116="","",VLOOKUP($A116,Entry!A:D,3,FALSE))</f>
        <v/>
      </c>
      <c r="O116" s="44" t="str">
        <f>IF(A116="","",IF(VLOOKUP($A116,Entry!A:D,4,FALSE)="","M",VLOOKUP($A116,Entry!A:D,4,FALSE)))</f>
        <v/>
      </c>
      <c r="P116" s="45" t="e">
        <f>VLOOKUP(Finish!A116,Summit!A:B,2,FALSE)</f>
        <v>#N/A</v>
      </c>
      <c r="Q116" s="45" t="str">
        <f>IF(AND(ROW()&gt;4,COUNTIF($O$4:$O116,$O116)=1),"*","")</f>
        <v/>
      </c>
      <c r="R116" s="66">
        <f t="shared" si="13"/>
        <v>6.3194444444444442E-2</v>
      </c>
      <c r="S116" s="45">
        <f t="shared" si="14"/>
        <v>113</v>
      </c>
    </row>
    <row r="117" spans="1:19" x14ac:dyDescent="0.25">
      <c r="A117" s="1"/>
      <c r="B117" s="64" t="str">
        <f>IF(A117="","ready",IF(COUNTIF(Entry!L:L,A117)=0,"unknown number",IF(MATCH(A117,A:A,0)&lt;ROW(),"duplicate number","OK")))</f>
        <v>ready</v>
      </c>
      <c r="C117" s="1">
        <f t="shared" si="15"/>
        <v>1</v>
      </c>
      <c r="D117" s="1">
        <f t="shared" si="15"/>
        <v>31</v>
      </c>
      <c r="E117" s="1"/>
      <c r="F117" s="66">
        <f t="shared" si="10"/>
        <v>6.3194444444444442E-2</v>
      </c>
      <c r="G117" s="65" t="str">
        <f t="shared" si="11"/>
        <v>ready</v>
      </c>
      <c r="H117" s="45">
        <f t="shared" si="12"/>
        <v>114</v>
      </c>
      <c r="I117" s="45" t="str">
        <f>IF(A117="","",O117&amp;":"&amp;COUNTIF(O$4:O117,O117))</f>
        <v/>
      </c>
      <c r="J117" s="45" t="str">
        <f>IF(LEFT(O117,1)="W",COUNTIF(O$4:O117,"W*"),"")</f>
        <v/>
      </c>
      <c r="M117" s="44" t="str">
        <f>IF(A117="","",VLOOKUP($A117,Entry!A:D,2,FALSE))</f>
        <v/>
      </c>
      <c r="N117" s="44" t="str">
        <f>IF(A117="","",VLOOKUP($A117,Entry!A:D,3,FALSE))</f>
        <v/>
      </c>
      <c r="O117" s="44" t="str">
        <f>IF(A117="","",IF(VLOOKUP($A117,Entry!A:D,4,FALSE)="","M",VLOOKUP($A117,Entry!A:D,4,FALSE)))</f>
        <v/>
      </c>
      <c r="P117" s="45" t="e">
        <f>VLOOKUP(Finish!A117,Summit!A:B,2,FALSE)</f>
        <v>#N/A</v>
      </c>
      <c r="Q117" s="45" t="str">
        <f>IF(AND(ROW()&gt;4,COUNTIF($O$4:$O117,$O117)=1),"*","")</f>
        <v/>
      </c>
      <c r="R117" s="66">
        <f t="shared" si="13"/>
        <v>6.3194444444444442E-2</v>
      </c>
      <c r="S117" s="45">
        <f t="shared" si="14"/>
        <v>114</v>
      </c>
    </row>
    <row r="118" spans="1:19" x14ac:dyDescent="0.25">
      <c r="A118" s="1"/>
      <c r="B118" s="64" t="str">
        <f>IF(A118="","ready",IF(COUNTIF(Entry!L:L,A118)=0,"unknown number",IF(MATCH(A118,A:A,0)&lt;ROW(),"duplicate number","OK")))</f>
        <v>ready</v>
      </c>
      <c r="C118" s="1">
        <f t="shared" si="15"/>
        <v>1</v>
      </c>
      <c r="D118" s="1">
        <f t="shared" si="15"/>
        <v>31</v>
      </c>
      <c r="E118" s="1"/>
      <c r="F118" s="66">
        <f t="shared" si="10"/>
        <v>6.3194444444444442E-2</v>
      </c>
      <c r="G118" s="65" t="str">
        <f t="shared" si="11"/>
        <v>ready</v>
      </c>
      <c r="H118" s="45">
        <f t="shared" si="12"/>
        <v>115</v>
      </c>
      <c r="I118" s="45" t="str">
        <f>IF(A118="","",O118&amp;":"&amp;COUNTIF(O$4:O118,O118))</f>
        <v/>
      </c>
      <c r="J118" s="45" t="str">
        <f>IF(LEFT(O118,1)="W",COUNTIF(O$4:O118,"W*"),"")</f>
        <v/>
      </c>
      <c r="M118" s="44" t="str">
        <f>IF(A118="","",VLOOKUP($A118,Entry!A:D,2,FALSE))</f>
        <v/>
      </c>
      <c r="N118" s="44" t="str">
        <f>IF(A118="","",VLOOKUP($A118,Entry!A:D,3,FALSE))</f>
        <v/>
      </c>
      <c r="O118" s="44" t="str">
        <f>IF(A118="","",IF(VLOOKUP($A118,Entry!A:D,4,FALSE)="","M",VLOOKUP($A118,Entry!A:D,4,FALSE)))</f>
        <v/>
      </c>
      <c r="P118" s="45" t="e">
        <f>VLOOKUP(Finish!A118,Summit!A:B,2,FALSE)</f>
        <v>#N/A</v>
      </c>
      <c r="Q118" s="45" t="str">
        <f>IF(AND(ROW()&gt;4,COUNTIF($O$4:$O118,$O118)=1),"*","")</f>
        <v/>
      </c>
      <c r="R118" s="66">
        <f t="shared" si="13"/>
        <v>6.3194444444444442E-2</v>
      </c>
      <c r="S118" s="45">
        <f t="shared" si="14"/>
        <v>115</v>
      </c>
    </row>
    <row r="119" spans="1:19" x14ac:dyDescent="0.25">
      <c r="A119" s="1"/>
      <c r="B119" s="64" t="str">
        <f>IF(A119="","ready",IF(COUNTIF(Entry!L:L,A119)=0,"unknown number",IF(MATCH(A119,A:A,0)&lt;ROW(),"duplicate number","OK")))</f>
        <v>ready</v>
      </c>
      <c r="C119" s="1">
        <f t="shared" si="15"/>
        <v>1</v>
      </c>
      <c r="D119" s="1">
        <f t="shared" si="15"/>
        <v>31</v>
      </c>
      <c r="E119" s="1"/>
      <c r="F119" s="66">
        <f t="shared" si="10"/>
        <v>6.3194444444444442E-2</v>
      </c>
      <c r="G119" s="65" t="str">
        <f t="shared" si="11"/>
        <v>ready</v>
      </c>
      <c r="H119" s="45">
        <f t="shared" si="12"/>
        <v>116</v>
      </c>
      <c r="I119" s="45" t="str">
        <f>IF(A119="","",O119&amp;":"&amp;COUNTIF(O$4:O119,O119))</f>
        <v/>
      </c>
      <c r="J119" s="45" t="str">
        <f>IF(LEFT(O119,1)="W",COUNTIF(O$4:O119,"W*"),"")</f>
        <v/>
      </c>
      <c r="M119" s="44" t="str">
        <f>IF(A119="","",VLOOKUP($A119,Entry!A:D,2,FALSE))</f>
        <v/>
      </c>
      <c r="N119" s="44" t="str">
        <f>IF(A119="","",VLOOKUP($A119,Entry!A:D,3,FALSE))</f>
        <v/>
      </c>
      <c r="O119" s="44" t="str">
        <f>IF(A119="","",IF(VLOOKUP($A119,Entry!A:D,4,FALSE)="","M",VLOOKUP($A119,Entry!A:D,4,FALSE)))</f>
        <v/>
      </c>
      <c r="P119" s="45" t="e">
        <f>VLOOKUP(Finish!A119,Summit!A:B,2,FALSE)</f>
        <v>#N/A</v>
      </c>
      <c r="Q119" s="45" t="str">
        <f>IF(AND(ROW()&gt;4,COUNTIF($O$4:$O119,$O119)=1),"*","")</f>
        <v/>
      </c>
      <c r="R119" s="66">
        <f t="shared" si="13"/>
        <v>6.3194444444444442E-2</v>
      </c>
      <c r="S119" s="45">
        <f t="shared" si="14"/>
        <v>116</v>
      </c>
    </row>
    <row r="120" spans="1:19" x14ac:dyDescent="0.25">
      <c r="A120" s="1"/>
      <c r="B120" s="64" t="str">
        <f>IF(A120="","ready",IF(COUNTIF(Entry!L:L,A120)=0,"unknown number",IF(MATCH(A120,A:A,0)&lt;ROW(),"duplicate number","OK")))</f>
        <v>ready</v>
      </c>
      <c r="C120" s="1">
        <f t="shared" si="15"/>
        <v>1</v>
      </c>
      <c r="D120" s="1">
        <f t="shared" si="15"/>
        <v>31</v>
      </c>
      <c r="E120" s="1"/>
      <c r="F120" s="66">
        <f t="shared" si="10"/>
        <v>6.3194444444444442E-2</v>
      </c>
      <c r="G120" s="65" t="str">
        <f t="shared" si="11"/>
        <v>ready</v>
      </c>
      <c r="H120" s="45">
        <f t="shared" si="12"/>
        <v>117</v>
      </c>
      <c r="I120" s="45" t="str">
        <f>IF(A120="","",O120&amp;":"&amp;COUNTIF(O$4:O120,O120))</f>
        <v/>
      </c>
      <c r="J120" s="45" t="str">
        <f>IF(LEFT(O120,1)="W",COUNTIF(O$4:O120,"W*"),"")</f>
        <v/>
      </c>
      <c r="M120" s="44" t="str">
        <f>IF(A120="","",VLOOKUP($A120,Entry!A:D,2,FALSE))</f>
        <v/>
      </c>
      <c r="N120" s="44" t="str">
        <f>IF(A120="","",VLOOKUP($A120,Entry!A:D,3,FALSE))</f>
        <v/>
      </c>
      <c r="O120" s="44" t="str">
        <f>IF(A120="","",IF(VLOOKUP($A120,Entry!A:D,4,FALSE)="","M",VLOOKUP($A120,Entry!A:D,4,FALSE)))</f>
        <v/>
      </c>
      <c r="P120" s="45" t="e">
        <f>VLOOKUP(Finish!A120,Summit!A:B,2,FALSE)</f>
        <v>#N/A</v>
      </c>
      <c r="Q120" s="45" t="str">
        <f>IF(AND(ROW()&gt;4,COUNTIF($O$4:$O120,$O120)=1),"*","")</f>
        <v/>
      </c>
      <c r="R120" s="66">
        <f t="shared" si="13"/>
        <v>6.3194444444444442E-2</v>
      </c>
      <c r="S120" s="45">
        <f t="shared" si="14"/>
        <v>117</v>
      </c>
    </row>
    <row r="121" spans="1:19" x14ac:dyDescent="0.25">
      <c r="A121" s="1"/>
      <c r="B121" s="64" t="str">
        <f>IF(A121="","ready",IF(COUNTIF(Entry!L:L,A121)=0,"unknown number",IF(MATCH(A121,A:A,0)&lt;ROW(),"duplicate number","OK")))</f>
        <v>ready</v>
      </c>
      <c r="C121" s="1">
        <f t="shared" si="15"/>
        <v>1</v>
      </c>
      <c r="D121" s="1">
        <f t="shared" si="15"/>
        <v>31</v>
      </c>
      <c r="E121" s="1"/>
      <c r="F121" s="66">
        <f t="shared" si="10"/>
        <v>6.3194444444444442E-2</v>
      </c>
      <c r="G121" s="65" t="str">
        <f t="shared" si="11"/>
        <v>ready</v>
      </c>
      <c r="H121" s="45">
        <f t="shared" si="12"/>
        <v>118</v>
      </c>
      <c r="I121" s="45" t="str">
        <f>IF(A121="","",O121&amp;":"&amp;COUNTIF(O$4:O121,O121))</f>
        <v/>
      </c>
      <c r="J121" s="45" t="str">
        <f>IF(LEFT(O121,1)="W",COUNTIF(O$4:O121,"W*"),"")</f>
        <v/>
      </c>
      <c r="M121" s="44" t="str">
        <f>IF(A121="","",VLOOKUP($A121,Entry!A:D,2,FALSE))</f>
        <v/>
      </c>
      <c r="N121" s="44" t="str">
        <f>IF(A121="","",VLOOKUP($A121,Entry!A:D,3,FALSE))</f>
        <v/>
      </c>
      <c r="O121" s="44" t="str">
        <f>IF(A121="","",IF(VLOOKUP($A121,Entry!A:D,4,FALSE)="","M",VLOOKUP($A121,Entry!A:D,4,FALSE)))</f>
        <v/>
      </c>
      <c r="P121" s="45" t="e">
        <f>VLOOKUP(Finish!A121,Summit!A:B,2,FALSE)</f>
        <v>#N/A</v>
      </c>
      <c r="Q121" s="45" t="str">
        <f>IF(AND(ROW()&gt;4,COUNTIF($O$4:$O121,$O121)=1),"*","")</f>
        <v/>
      </c>
      <c r="R121" s="66">
        <f t="shared" si="13"/>
        <v>6.3194444444444442E-2</v>
      </c>
      <c r="S121" s="45">
        <f t="shared" si="14"/>
        <v>118</v>
      </c>
    </row>
    <row r="122" spans="1:19" x14ac:dyDescent="0.25">
      <c r="A122" s="1"/>
      <c r="B122" s="64" t="str">
        <f>IF(A122="","ready",IF(COUNTIF(Entry!L:L,A122)=0,"unknown number",IF(MATCH(A122,A:A,0)&lt;ROW(),"duplicate number","OK")))</f>
        <v>ready</v>
      </c>
      <c r="C122" s="1">
        <f t="shared" si="15"/>
        <v>1</v>
      </c>
      <c r="D122" s="1">
        <f t="shared" si="15"/>
        <v>31</v>
      </c>
      <c r="E122" s="1"/>
      <c r="F122" s="66">
        <f t="shared" si="10"/>
        <v>6.3194444444444442E-2</v>
      </c>
      <c r="G122" s="65" t="str">
        <f t="shared" si="11"/>
        <v>ready</v>
      </c>
      <c r="H122" s="45">
        <f t="shared" si="12"/>
        <v>119</v>
      </c>
      <c r="I122" s="45" t="str">
        <f>IF(A122="","",O122&amp;":"&amp;COUNTIF(O$4:O122,O122))</f>
        <v/>
      </c>
      <c r="J122" s="45" t="str">
        <f>IF(LEFT(O122,1)="W",COUNTIF(O$4:O122,"W*"),"")</f>
        <v/>
      </c>
      <c r="M122" s="44" t="str">
        <f>IF(A122="","",VLOOKUP($A122,Entry!A:D,2,FALSE))</f>
        <v/>
      </c>
      <c r="N122" s="44" t="str">
        <f>IF(A122="","",VLOOKUP($A122,Entry!A:D,3,FALSE))</f>
        <v/>
      </c>
      <c r="O122" s="44" t="str">
        <f>IF(A122="","",IF(VLOOKUP($A122,Entry!A:D,4,FALSE)="","M",VLOOKUP($A122,Entry!A:D,4,FALSE)))</f>
        <v/>
      </c>
      <c r="P122" s="45" t="e">
        <f>VLOOKUP(Finish!A122,Summit!A:B,2,FALSE)</f>
        <v>#N/A</v>
      </c>
      <c r="Q122" s="45" t="str">
        <f>IF(AND(ROW()&gt;4,COUNTIF($O$4:$O122,$O122)=1),"*","")</f>
        <v/>
      </c>
      <c r="R122" s="66">
        <f t="shared" si="13"/>
        <v>6.3194444444444442E-2</v>
      </c>
      <c r="S122" s="45">
        <f t="shared" si="14"/>
        <v>119</v>
      </c>
    </row>
    <row r="123" spans="1:19" x14ac:dyDescent="0.25">
      <c r="A123" s="1"/>
      <c r="B123" s="64" t="str">
        <f>IF(A123="","ready",IF(COUNTIF(Entry!L:L,A123)=0,"unknown number",IF(MATCH(A123,A:A,0)&lt;ROW(),"duplicate number","OK")))</f>
        <v>ready</v>
      </c>
      <c r="C123" s="1">
        <f t="shared" si="15"/>
        <v>1</v>
      </c>
      <c r="D123" s="1">
        <f t="shared" si="15"/>
        <v>31</v>
      </c>
      <c r="E123" s="1"/>
      <c r="F123" s="66">
        <f t="shared" si="10"/>
        <v>6.3194444444444442E-2</v>
      </c>
      <c r="G123" s="65" t="str">
        <f t="shared" si="11"/>
        <v>ready</v>
      </c>
      <c r="H123" s="45">
        <f t="shared" si="12"/>
        <v>120</v>
      </c>
      <c r="I123" s="45" t="str">
        <f>IF(A123="","",O123&amp;":"&amp;COUNTIF(O$4:O123,O123))</f>
        <v/>
      </c>
      <c r="J123" s="45" t="str">
        <f>IF(LEFT(O123,1)="W",COUNTIF(O$4:O123,"W*"),"")</f>
        <v/>
      </c>
      <c r="M123" s="44" t="str">
        <f>IF(A123="","",VLOOKUP($A123,Entry!A:D,2,FALSE))</f>
        <v/>
      </c>
      <c r="N123" s="44" t="str">
        <f>IF(A123="","",VLOOKUP($A123,Entry!A:D,3,FALSE))</f>
        <v/>
      </c>
      <c r="O123" s="44" t="str">
        <f>IF(A123="","",IF(VLOOKUP($A123,Entry!A:D,4,FALSE)="","M",VLOOKUP($A123,Entry!A:D,4,FALSE)))</f>
        <v/>
      </c>
      <c r="P123" s="45" t="e">
        <f>VLOOKUP(Finish!A123,Summit!A:B,2,FALSE)</f>
        <v>#N/A</v>
      </c>
      <c r="Q123" s="45" t="str">
        <f>IF(AND(ROW()&gt;4,COUNTIF($O$4:$O123,$O123)=1),"*","")</f>
        <v/>
      </c>
      <c r="R123" s="66">
        <f t="shared" si="13"/>
        <v>6.3194444444444442E-2</v>
      </c>
      <c r="S123" s="45">
        <f t="shared" si="14"/>
        <v>120</v>
      </c>
    </row>
    <row r="124" spans="1:19" x14ac:dyDescent="0.25">
      <c r="A124" s="1"/>
      <c r="B124" s="64" t="str">
        <f>IF(A124="","ready",IF(COUNTIF(Entry!L:L,A124)=0,"unknown number",IF(MATCH(A124,A:A,0)&lt;ROW(),"duplicate number","OK")))</f>
        <v>ready</v>
      </c>
      <c r="C124" s="1">
        <f t="shared" si="15"/>
        <v>1</v>
      </c>
      <c r="D124" s="1">
        <f t="shared" si="15"/>
        <v>31</v>
      </c>
      <c r="E124" s="1"/>
      <c r="F124" s="66">
        <f t="shared" si="10"/>
        <v>6.3194444444444442E-2</v>
      </c>
      <c r="G124" s="65" t="str">
        <f t="shared" si="11"/>
        <v>ready</v>
      </c>
      <c r="H124" s="45">
        <f t="shared" si="12"/>
        <v>121</v>
      </c>
      <c r="I124" s="45" t="str">
        <f>IF(A124="","",O124&amp;":"&amp;COUNTIF(O$4:O124,O124))</f>
        <v/>
      </c>
      <c r="J124" s="45" t="str">
        <f>IF(LEFT(O124,1)="W",COUNTIF(O$4:O124,"W*"),"")</f>
        <v/>
      </c>
      <c r="M124" s="44" t="str">
        <f>IF(A124="","",VLOOKUP($A124,Entry!A:D,2,FALSE))</f>
        <v/>
      </c>
      <c r="N124" s="44" t="str">
        <f>IF(A124="","",VLOOKUP($A124,Entry!A:D,3,FALSE))</f>
        <v/>
      </c>
      <c r="O124" s="44" t="str">
        <f>IF(A124="","",IF(VLOOKUP($A124,Entry!A:D,4,FALSE)="","M",VLOOKUP($A124,Entry!A:D,4,FALSE)))</f>
        <v/>
      </c>
      <c r="P124" s="45" t="e">
        <f>VLOOKUP(Finish!A124,Summit!A:B,2,FALSE)</f>
        <v>#N/A</v>
      </c>
      <c r="Q124" s="45" t="str">
        <f>IF(AND(ROW()&gt;4,COUNTIF($O$4:$O124,$O124)=1),"*","")</f>
        <v/>
      </c>
      <c r="R124" s="66">
        <f t="shared" si="13"/>
        <v>6.3194444444444442E-2</v>
      </c>
      <c r="S124" s="45">
        <f t="shared" si="14"/>
        <v>121</v>
      </c>
    </row>
    <row r="125" spans="1:19" x14ac:dyDescent="0.25">
      <c r="A125" s="1"/>
      <c r="B125" s="64" t="str">
        <f>IF(A125="","ready",IF(COUNTIF(Entry!L:L,A125)=0,"unknown number",IF(MATCH(A125,A:A,0)&lt;ROW(),"duplicate number","OK")))</f>
        <v>ready</v>
      </c>
      <c r="C125" s="1">
        <f t="shared" si="15"/>
        <v>1</v>
      </c>
      <c r="D125" s="1">
        <f t="shared" si="15"/>
        <v>31</v>
      </c>
      <c r="E125" s="1"/>
      <c r="F125" s="66">
        <f t="shared" si="10"/>
        <v>6.3194444444444442E-2</v>
      </c>
      <c r="G125" s="65" t="str">
        <f t="shared" si="11"/>
        <v>ready</v>
      </c>
      <c r="H125" s="45">
        <f t="shared" si="12"/>
        <v>122</v>
      </c>
      <c r="I125" s="45" t="str">
        <f>IF(A125="","",O125&amp;":"&amp;COUNTIF(O$4:O125,O125))</f>
        <v/>
      </c>
      <c r="J125" s="45" t="str">
        <f>IF(LEFT(O125,1)="W",COUNTIF(O$4:O125,"W*"),"")</f>
        <v/>
      </c>
      <c r="M125" s="44" t="str">
        <f>IF(A125="","",VLOOKUP($A125,Entry!A:D,2,FALSE))</f>
        <v/>
      </c>
      <c r="N125" s="44" t="str">
        <f>IF(A125="","",VLOOKUP($A125,Entry!A:D,3,FALSE))</f>
        <v/>
      </c>
      <c r="O125" s="44" t="str">
        <f>IF(A125="","",IF(VLOOKUP($A125,Entry!A:D,4,FALSE)="","M",VLOOKUP($A125,Entry!A:D,4,FALSE)))</f>
        <v/>
      </c>
      <c r="P125" s="45" t="e">
        <f>VLOOKUP(Finish!A125,Summit!A:B,2,FALSE)</f>
        <v>#N/A</v>
      </c>
      <c r="Q125" s="45" t="str">
        <f>IF(AND(ROW()&gt;4,COUNTIF($O$4:$O125,$O125)=1),"*","")</f>
        <v/>
      </c>
      <c r="R125" s="66">
        <f t="shared" si="13"/>
        <v>6.3194444444444442E-2</v>
      </c>
      <c r="S125" s="45">
        <f t="shared" si="14"/>
        <v>122</v>
      </c>
    </row>
    <row r="126" spans="1:19" x14ac:dyDescent="0.25">
      <c r="A126" s="1"/>
      <c r="B126" s="64" t="str">
        <f>IF(A126="","ready",IF(COUNTIF(Entry!L:L,A126)=0,"unknown number",IF(MATCH(A126,A:A,0)&lt;ROW(),"duplicate number","OK")))</f>
        <v>ready</v>
      </c>
      <c r="C126" s="1">
        <f t="shared" si="15"/>
        <v>1</v>
      </c>
      <c r="D126" s="1">
        <f t="shared" si="15"/>
        <v>31</v>
      </c>
      <c r="E126" s="1"/>
      <c r="F126" s="66">
        <f t="shared" si="10"/>
        <v>6.3194444444444442E-2</v>
      </c>
      <c r="G126" s="65" t="str">
        <f t="shared" si="11"/>
        <v>ready</v>
      </c>
      <c r="H126" s="45">
        <f t="shared" si="12"/>
        <v>123</v>
      </c>
      <c r="I126" s="45" t="str">
        <f>IF(A126="","",O126&amp;":"&amp;COUNTIF(O$4:O126,O126))</f>
        <v/>
      </c>
      <c r="J126" s="45" t="str">
        <f>IF(LEFT(O126,1)="W",COUNTIF(O$4:O126,"W*"),"")</f>
        <v/>
      </c>
      <c r="M126" s="44" t="str">
        <f>IF(A126="","",VLOOKUP($A126,Entry!A:D,2,FALSE))</f>
        <v/>
      </c>
      <c r="N126" s="44" t="str">
        <f>IF(A126="","",VLOOKUP($A126,Entry!A:D,3,FALSE))</f>
        <v/>
      </c>
      <c r="O126" s="44" t="str">
        <f>IF(A126="","",IF(VLOOKUP($A126,Entry!A:D,4,FALSE)="","M",VLOOKUP($A126,Entry!A:D,4,FALSE)))</f>
        <v/>
      </c>
      <c r="P126" s="45" t="e">
        <f>VLOOKUP(Finish!A126,Summit!A:B,2,FALSE)</f>
        <v>#N/A</v>
      </c>
      <c r="Q126" s="45" t="str">
        <f>IF(AND(ROW()&gt;4,COUNTIF($O$4:$O126,$O126)=1),"*","")</f>
        <v/>
      </c>
      <c r="R126" s="66">
        <f t="shared" si="13"/>
        <v>6.3194444444444442E-2</v>
      </c>
      <c r="S126" s="45">
        <f t="shared" si="14"/>
        <v>123</v>
      </c>
    </row>
    <row r="127" spans="1:19" x14ac:dyDescent="0.25">
      <c r="A127" s="1"/>
      <c r="B127" s="64" t="str">
        <f>IF(A127="","ready",IF(COUNTIF(Entry!L:L,A127)=0,"unknown number",IF(MATCH(A127,A:A,0)&lt;ROW(),"duplicate number","OK")))</f>
        <v>ready</v>
      </c>
      <c r="C127" s="1">
        <f t="shared" si="15"/>
        <v>1</v>
      </c>
      <c r="D127" s="1">
        <f t="shared" si="15"/>
        <v>31</v>
      </c>
      <c r="E127" s="1"/>
      <c r="F127" s="66">
        <f t="shared" si="10"/>
        <v>6.3194444444444442E-2</v>
      </c>
      <c r="G127" s="65" t="str">
        <f t="shared" si="11"/>
        <v>ready</v>
      </c>
      <c r="H127" s="45">
        <f t="shared" si="12"/>
        <v>124</v>
      </c>
      <c r="I127" s="45" t="str">
        <f>IF(A127="","",O127&amp;":"&amp;COUNTIF(O$4:O127,O127))</f>
        <v/>
      </c>
      <c r="J127" s="45" t="str">
        <f>IF(LEFT(O127,1)="W",COUNTIF(O$4:O127,"W*"),"")</f>
        <v/>
      </c>
      <c r="M127" s="44" t="str">
        <f>IF(A127="","",VLOOKUP($A127,Entry!A:D,2,FALSE))</f>
        <v/>
      </c>
      <c r="N127" s="44" t="str">
        <f>IF(A127="","",VLOOKUP($A127,Entry!A:D,3,FALSE))</f>
        <v/>
      </c>
      <c r="O127" s="44" t="str">
        <f>IF(A127="","",IF(VLOOKUP($A127,Entry!A:D,4,FALSE)="","M",VLOOKUP($A127,Entry!A:D,4,FALSE)))</f>
        <v/>
      </c>
      <c r="P127" s="45" t="e">
        <f>VLOOKUP(Finish!A127,Summit!A:B,2,FALSE)</f>
        <v>#N/A</v>
      </c>
      <c r="Q127" s="45" t="str">
        <f>IF(AND(ROW()&gt;4,COUNTIF($O$4:$O127,$O127)=1),"*","")</f>
        <v/>
      </c>
      <c r="R127" s="66">
        <f t="shared" si="13"/>
        <v>6.3194444444444442E-2</v>
      </c>
      <c r="S127" s="45">
        <f t="shared" si="14"/>
        <v>124</v>
      </c>
    </row>
    <row r="128" spans="1:19" x14ac:dyDescent="0.25">
      <c r="A128" s="1"/>
      <c r="B128" s="64" t="str">
        <f>IF(A128="","ready",IF(COUNTIF(Entry!L:L,A128)=0,"unknown number",IF(MATCH(A128,A:A,0)&lt;ROW(),"duplicate number","OK")))</f>
        <v>ready</v>
      </c>
      <c r="C128" s="1">
        <f t="shared" si="15"/>
        <v>1</v>
      </c>
      <c r="D128" s="1">
        <f t="shared" si="15"/>
        <v>31</v>
      </c>
      <c r="E128" s="1"/>
      <c r="F128" s="66">
        <f t="shared" si="10"/>
        <v>6.3194444444444442E-2</v>
      </c>
      <c r="G128" s="65" t="str">
        <f t="shared" si="11"/>
        <v>ready</v>
      </c>
      <c r="H128" s="45">
        <f t="shared" si="12"/>
        <v>125</v>
      </c>
      <c r="I128" s="45" t="str">
        <f>IF(A128="","",O128&amp;":"&amp;COUNTIF(O$4:O128,O128))</f>
        <v/>
      </c>
      <c r="J128" s="45" t="str">
        <f>IF(LEFT(O128,1)="W",COUNTIF(O$4:O128,"W*"),"")</f>
        <v/>
      </c>
      <c r="M128" s="44" t="str">
        <f>IF(A128="","",VLOOKUP($A128,Entry!A:D,2,FALSE))</f>
        <v/>
      </c>
      <c r="N128" s="44" t="str">
        <f>IF(A128="","",VLOOKUP($A128,Entry!A:D,3,FALSE))</f>
        <v/>
      </c>
      <c r="O128" s="44" t="str">
        <f>IF(A128="","",IF(VLOOKUP($A128,Entry!A:D,4,FALSE)="","M",VLOOKUP($A128,Entry!A:D,4,FALSE)))</f>
        <v/>
      </c>
      <c r="P128" s="45" t="e">
        <f>VLOOKUP(Finish!A128,Summit!A:B,2,FALSE)</f>
        <v>#N/A</v>
      </c>
      <c r="Q128" s="45" t="str">
        <f>IF(AND(ROW()&gt;4,COUNTIF($O$4:$O128,$O128)=1),"*","")</f>
        <v/>
      </c>
      <c r="R128" s="66">
        <f t="shared" si="13"/>
        <v>6.3194444444444442E-2</v>
      </c>
      <c r="S128" s="45">
        <f t="shared" si="14"/>
        <v>125</v>
      </c>
    </row>
    <row r="129" spans="1:19" x14ac:dyDescent="0.25">
      <c r="A129" s="1"/>
      <c r="B129" s="64" t="str">
        <f>IF(A129="","ready",IF(COUNTIF(Entry!L:L,A129)=0,"unknown number",IF(MATCH(A129,A:A,0)&lt;ROW(),"duplicate number","OK")))</f>
        <v>ready</v>
      </c>
      <c r="C129" s="1">
        <f t="shared" si="15"/>
        <v>1</v>
      </c>
      <c r="D129" s="1">
        <f t="shared" si="15"/>
        <v>31</v>
      </c>
      <c r="E129" s="1"/>
      <c r="F129" s="66">
        <f t="shared" si="10"/>
        <v>6.3194444444444442E-2</v>
      </c>
      <c r="G129" s="65" t="str">
        <f t="shared" si="11"/>
        <v>ready</v>
      </c>
      <c r="H129" s="45">
        <f t="shared" si="12"/>
        <v>126</v>
      </c>
      <c r="I129" s="45" t="str">
        <f>IF(A129="","",O129&amp;":"&amp;COUNTIF(O$4:O129,O129))</f>
        <v/>
      </c>
      <c r="J129" s="45" t="str">
        <f>IF(LEFT(O129,1)="W",COUNTIF(O$4:O129,"W*"),"")</f>
        <v/>
      </c>
      <c r="M129" s="44" t="str">
        <f>IF(A129="","",VLOOKUP($A129,Entry!A:D,2,FALSE))</f>
        <v/>
      </c>
      <c r="N129" s="44" t="str">
        <f>IF(A129="","",VLOOKUP($A129,Entry!A:D,3,FALSE))</f>
        <v/>
      </c>
      <c r="O129" s="44" t="str">
        <f>IF(A129="","",IF(VLOOKUP($A129,Entry!A:D,4,FALSE)="","M",VLOOKUP($A129,Entry!A:D,4,FALSE)))</f>
        <v/>
      </c>
      <c r="P129" s="45" t="e">
        <f>VLOOKUP(Finish!A129,Summit!A:B,2,FALSE)</f>
        <v>#N/A</v>
      </c>
      <c r="Q129" s="45" t="str">
        <f>IF(AND(ROW()&gt;4,COUNTIF($O$4:$O129,$O129)=1),"*","")</f>
        <v/>
      </c>
      <c r="R129" s="66">
        <f t="shared" si="13"/>
        <v>6.3194444444444442E-2</v>
      </c>
      <c r="S129" s="45">
        <f t="shared" si="14"/>
        <v>126</v>
      </c>
    </row>
    <row r="130" spans="1:19" x14ac:dyDescent="0.25">
      <c r="A130" s="1"/>
      <c r="B130" s="64" t="str">
        <f>IF(A130="","ready",IF(COUNTIF(Entry!L:L,A130)=0,"unknown number",IF(MATCH(A130,A:A,0)&lt;ROW(),"duplicate number","OK")))</f>
        <v>ready</v>
      </c>
      <c r="C130" s="1">
        <f t="shared" si="15"/>
        <v>1</v>
      </c>
      <c r="D130" s="1">
        <f t="shared" si="15"/>
        <v>31</v>
      </c>
      <c r="E130" s="1"/>
      <c r="F130" s="66">
        <f t="shared" si="10"/>
        <v>6.3194444444444442E-2</v>
      </c>
      <c r="G130" s="65" t="str">
        <f t="shared" si="11"/>
        <v>ready</v>
      </c>
      <c r="H130" s="45">
        <f t="shared" si="12"/>
        <v>127</v>
      </c>
      <c r="I130" s="45" t="str">
        <f>IF(A130="","",O130&amp;":"&amp;COUNTIF(O$4:O130,O130))</f>
        <v/>
      </c>
      <c r="J130" s="45" t="str">
        <f>IF(LEFT(O130,1)="W",COUNTIF(O$4:O130,"W*"),"")</f>
        <v/>
      </c>
      <c r="M130" s="44" t="str">
        <f>IF(A130="","",VLOOKUP($A130,Entry!A:D,2,FALSE))</f>
        <v/>
      </c>
      <c r="N130" s="44" t="str">
        <f>IF(A130="","",VLOOKUP($A130,Entry!A:D,3,FALSE))</f>
        <v/>
      </c>
      <c r="O130" s="44" t="str">
        <f>IF(A130="","",IF(VLOOKUP($A130,Entry!A:D,4,FALSE)="","M",VLOOKUP($A130,Entry!A:D,4,FALSE)))</f>
        <v/>
      </c>
      <c r="P130" s="45" t="e">
        <f>VLOOKUP(Finish!A130,Summit!A:B,2,FALSE)</f>
        <v>#N/A</v>
      </c>
      <c r="Q130" s="45" t="str">
        <f>IF(AND(ROW()&gt;4,COUNTIF($O$4:$O130,$O130)=1),"*","")</f>
        <v/>
      </c>
      <c r="R130" s="66">
        <f t="shared" si="13"/>
        <v>6.3194444444444442E-2</v>
      </c>
      <c r="S130" s="45">
        <f t="shared" si="14"/>
        <v>127</v>
      </c>
    </row>
    <row r="131" spans="1:19" x14ac:dyDescent="0.25">
      <c r="A131" s="1"/>
      <c r="B131" s="64" t="str">
        <f>IF(A131="","ready",IF(COUNTIF(Entry!L:L,A131)=0,"unknown number",IF(MATCH(A131,A:A,0)&lt;ROW(),"duplicate number","OK")))</f>
        <v>ready</v>
      </c>
      <c r="C131" s="1">
        <f t="shared" si="15"/>
        <v>1</v>
      </c>
      <c r="D131" s="1">
        <f t="shared" si="15"/>
        <v>31</v>
      </c>
      <c r="E131" s="1"/>
      <c r="F131" s="66">
        <f t="shared" si="10"/>
        <v>6.3194444444444442E-2</v>
      </c>
      <c r="G131" s="65" t="str">
        <f t="shared" si="11"/>
        <v>ready</v>
      </c>
      <c r="H131" s="45">
        <f t="shared" si="12"/>
        <v>128</v>
      </c>
      <c r="I131" s="45" t="str">
        <f>IF(A131="","",O131&amp;":"&amp;COUNTIF(O$4:O131,O131))</f>
        <v/>
      </c>
      <c r="J131" s="45" t="str">
        <f>IF(LEFT(O131,1)="W",COUNTIF(O$4:O131,"W*"),"")</f>
        <v/>
      </c>
      <c r="M131" s="44" t="str">
        <f>IF(A131="","",VLOOKUP($A131,Entry!A:D,2,FALSE))</f>
        <v/>
      </c>
      <c r="N131" s="44" t="str">
        <f>IF(A131="","",VLOOKUP($A131,Entry!A:D,3,FALSE))</f>
        <v/>
      </c>
      <c r="O131" s="44" t="str">
        <f>IF(A131="","",IF(VLOOKUP($A131,Entry!A:D,4,FALSE)="","M",VLOOKUP($A131,Entry!A:D,4,FALSE)))</f>
        <v/>
      </c>
      <c r="P131" s="45" t="e">
        <f>VLOOKUP(Finish!A131,Summit!A:B,2,FALSE)</f>
        <v>#N/A</v>
      </c>
      <c r="Q131" s="45" t="str">
        <f>IF(AND(ROW()&gt;4,COUNTIF($O$4:$O131,$O131)=1),"*","")</f>
        <v/>
      </c>
      <c r="R131" s="66">
        <f t="shared" si="13"/>
        <v>6.3194444444444442E-2</v>
      </c>
      <c r="S131" s="45">
        <f t="shared" si="14"/>
        <v>128</v>
      </c>
    </row>
    <row r="132" spans="1:19" x14ac:dyDescent="0.25">
      <c r="A132" s="1"/>
      <c r="B132" s="64" t="str">
        <f>IF(A132="","ready",IF(COUNTIF(Entry!L:L,A132)=0,"unknown number",IF(MATCH(A132,A:A,0)&lt;ROW(),"duplicate number","OK")))</f>
        <v>ready</v>
      </c>
      <c r="C132" s="1">
        <f t="shared" si="15"/>
        <v>1</v>
      </c>
      <c r="D132" s="1">
        <f t="shared" si="15"/>
        <v>31</v>
      </c>
      <c r="E132" s="1"/>
      <c r="F132" s="66">
        <f t="shared" ref="F132:F195" si="16">($C132+$D132/60+$E132/3600)/24</f>
        <v>6.3194444444444442E-2</v>
      </c>
      <c r="G132" s="65" t="str">
        <f t="shared" ref="G132:G195" si="17">IF(ROW()&lt;5,"",IF(A132="","ready",IF(F132&lt;F131,"time error","OK")))</f>
        <v>ready</v>
      </c>
      <c r="H132" s="45">
        <f t="shared" si="12"/>
        <v>129</v>
      </c>
      <c r="I132" s="45" t="str">
        <f>IF(A132="","",O132&amp;":"&amp;COUNTIF(O$4:O132,O132))</f>
        <v/>
      </c>
      <c r="J132" s="45" t="str">
        <f>IF(LEFT(O132,1)="W",COUNTIF(O$4:O132,"W*"),"")</f>
        <v/>
      </c>
      <c r="M132" s="44" t="str">
        <f>IF(A132="","",VLOOKUP($A132,Entry!A:D,2,FALSE))</f>
        <v/>
      </c>
      <c r="N132" s="44" t="str">
        <f>IF(A132="","",VLOOKUP($A132,Entry!A:D,3,FALSE))</f>
        <v/>
      </c>
      <c r="O132" s="44" t="str">
        <f>IF(A132="","",IF(VLOOKUP($A132,Entry!A:D,4,FALSE)="","M",VLOOKUP($A132,Entry!A:D,4,FALSE)))</f>
        <v/>
      </c>
      <c r="P132" s="45" t="e">
        <f>VLOOKUP(Finish!A132,Summit!A:B,2,FALSE)</f>
        <v>#N/A</v>
      </c>
      <c r="Q132" s="45" t="str">
        <f>IF(AND(ROW()&gt;4,COUNTIF($O$4:$O132,$O132)=1),"*","")</f>
        <v/>
      </c>
      <c r="R132" s="66">
        <f t="shared" si="13"/>
        <v>6.3194444444444442E-2</v>
      </c>
      <c r="S132" s="45">
        <f t="shared" si="14"/>
        <v>129</v>
      </c>
    </row>
    <row r="133" spans="1:19" x14ac:dyDescent="0.25">
      <c r="A133" s="1"/>
      <c r="B133" s="64" t="str">
        <f>IF(A133="","ready",IF(COUNTIF(Entry!L:L,A133)=0,"unknown number",IF(MATCH(A133,A:A,0)&lt;ROW(),"duplicate number","OK")))</f>
        <v>ready</v>
      </c>
      <c r="C133" s="1">
        <f t="shared" si="15"/>
        <v>1</v>
      </c>
      <c r="D133" s="1">
        <f t="shared" si="15"/>
        <v>31</v>
      </c>
      <c r="E133" s="1"/>
      <c r="F133" s="66">
        <f t="shared" si="16"/>
        <v>6.3194444444444442E-2</v>
      </c>
      <c r="G133" s="65" t="str">
        <f t="shared" si="17"/>
        <v>ready</v>
      </c>
      <c r="H133" s="45">
        <f t="shared" ref="H133:H196" si="18">ROW()-3</f>
        <v>130</v>
      </c>
      <c r="I133" s="45" t="str">
        <f>IF(A133="","",O133&amp;":"&amp;COUNTIF(O$4:O133,O133))</f>
        <v/>
      </c>
      <c r="J133" s="45" t="str">
        <f>IF(LEFT(O133,1)="W",COUNTIF(O$4:O133,"W*"),"")</f>
        <v/>
      </c>
      <c r="M133" s="44" t="str">
        <f>IF(A133="","",VLOOKUP($A133,Entry!A:D,2,FALSE))</f>
        <v/>
      </c>
      <c r="N133" s="44" t="str">
        <f>IF(A133="","",VLOOKUP($A133,Entry!A:D,3,FALSE))</f>
        <v/>
      </c>
      <c r="O133" s="44" t="str">
        <f>IF(A133="","",IF(VLOOKUP($A133,Entry!A:D,4,FALSE)="","M",VLOOKUP($A133,Entry!A:D,4,FALSE)))</f>
        <v/>
      </c>
      <c r="P133" s="45" t="e">
        <f>VLOOKUP(Finish!A133,Summit!A:B,2,FALSE)</f>
        <v>#N/A</v>
      </c>
      <c r="Q133" s="45" t="str">
        <f>IF(AND(ROW()&gt;4,COUNTIF($O$4:$O133,$O133)=1),"*","")</f>
        <v/>
      </c>
      <c r="R133" s="66">
        <f t="shared" ref="R133:R196" si="19">F133</f>
        <v>6.3194444444444442E-2</v>
      </c>
      <c r="S133" s="45">
        <f t="shared" ref="S133:S196" si="20">H133</f>
        <v>130</v>
      </c>
    </row>
    <row r="134" spans="1:19" x14ac:dyDescent="0.25">
      <c r="A134" s="1"/>
      <c r="B134" s="64" t="str">
        <f>IF(A134="","ready",IF(COUNTIF(Entry!L:L,A134)=0,"unknown number",IF(MATCH(A134,A:A,0)&lt;ROW(),"duplicate number","OK")))</f>
        <v>ready</v>
      </c>
      <c r="C134" s="1">
        <f t="shared" ref="C134:D153" si="21">C133</f>
        <v>1</v>
      </c>
      <c r="D134" s="1">
        <f t="shared" si="21"/>
        <v>31</v>
      </c>
      <c r="E134" s="1"/>
      <c r="F134" s="66">
        <f t="shared" si="16"/>
        <v>6.3194444444444442E-2</v>
      </c>
      <c r="G134" s="65" t="str">
        <f t="shared" si="17"/>
        <v>ready</v>
      </c>
      <c r="H134" s="45">
        <f t="shared" si="18"/>
        <v>131</v>
      </c>
      <c r="I134" s="45" t="str">
        <f>IF(A134="","",O134&amp;":"&amp;COUNTIF(O$4:O134,O134))</f>
        <v/>
      </c>
      <c r="J134" s="45" t="str">
        <f>IF(LEFT(O134,1)="W",COUNTIF(O$4:O134,"W*"),"")</f>
        <v/>
      </c>
      <c r="M134" s="44" t="str">
        <f>IF(A134="","",VLOOKUP($A134,Entry!A:D,2,FALSE))</f>
        <v/>
      </c>
      <c r="N134" s="44" t="str">
        <f>IF(A134="","",VLOOKUP($A134,Entry!A:D,3,FALSE))</f>
        <v/>
      </c>
      <c r="O134" s="44" t="str">
        <f>IF(A134="","",IF(VLOOKUP($A134,Entry!A:D,4,FALSE)="","M",VLOOKUP($A134,Entry!A:D,4,FALSE)))</f>
        <v/>
      </c>
      <c r="P134" s="45" t="e">
        <f>VLOOKUP(Finish!A134,Summit!A:B,2,FALSE)</f>
        <v>#N/A</v>
      </c>
      <c r="Q134" s="45" t="str">
        <f>IF(AND(ROW()&gt;4,COUNTIF($O$4:$O134,$O134)=1),"*","")</f>
        <v/>
      </c>
      <c r="R134" s="66">
        <f t="shared" si="19"/>
        <v>6.3194444444444442E-2</v>
      </c>
      <c r="S134" s="45">
        <f t="shared" si="20"/>
        <v>131</v>
      </c>
    </row>
    <row r="135" spans="1:19" x14ac:dyDescent="0.25">
      <c r="A135" s="1"/>
      <c r="B135" s="64" t="str">
        <f>IF(A135="","ready",IF(COUNTIF(Entry!L:L,A135)=0,"unknown number",IF(MATCH(A135,A:A,0)&lt;ROW(),"duplicate number","OK")))</f>
        <v>ready</v>
      </c>
      <c r="C135" s="1">
        <f t="shared" si="21"/>
        <v>1</v>
      </c>
      <c r="D135" s="1">
        <f t="shared" si="21"/>
        <v>31</v>
      </c>
      <c r="E135" s="1"/>
      <c r="F135" s="66">
        <f t="shared" si="16"/>
        <v>6.3194444444444442E-2</v>
      </c>
      <c r="G135" s="65" t="str">
        <f t="shared" si="17"/>
        <v>ready</v>
      </c>
      <c r="H135" s="45">
        <f t="shared" si="18"/>
        <v>132</v>
      </c>
      <c r="I135" s="45" t="str">
        <f>IF(A135="","",O135&amp;":"&amp;COUNTIF(O$4:O135,O135))</f>
        <v/>
      </c>
      <c r="J135" s="45" t="str">
        <f>IF(LEFT(O135,1)="W",COUNTIF(O$4:O135,"W*"),"")</f>
        <v/>
      </c>
      <c r="M135" s="44" t="str">
        <f>IF(A135="","",VLOOKUP($A135,Entry!A:D,2,FALSE))</f>
        <v/>
      </c>
      <c r="N135" s="44" t="str">
        <f>IF(A135="","",VLOOKUP($A135,Entry!A:D,3,FALSE))</f>
        <v/>
      </c>
      <c r="O135" s="44" t="str">
        <f>IF(A135="","",IF(VLOOKUP($A135,Entry!A:D,4,FALSE)="","M",VLOOKUP($A135,Entry!A:D,4,FALSE)))</f>
        <v/>
      </c>
      <c r="P135" s="45" t="e">
        <f>VLOOKUP(Finish!A135,Summit!A:B,2,FALSE)</f>
        <v>#N/A</v>
      </c>
      <c r="Q135" s="45" t="str">
        <f>IF(AND(ROW()&gt;4,COUNTIF($O$4:$O135,$O135)=1),"*","")</f>
        <v/>
      </c>
      <c r="R135" s="66">
        <f t="shared" si="19"/>
        <v>6.3194444444444442E-2</v>
      </c>
      <c r="S135" s="45">
        <f t="shared" si="20"/>
        <v>132</v>
      </c>
    </row>
    <row r="136" spans="1:19" x14ac:dyDescent="0.25">
      <c r="A136" s="1"/>
      <c r="B136" s="64" t="str">
        <f>IF(A136="","ready",IF(COUNTIF(Entry!L:L,A136)=0,"unknown number",IF(MATCH(A136,A:A,0)&lt;ROW(),"duplicate number","OK")))</f>
        <v>ready</v>
      </c>
      <c r="C136" s="1">
        <f t="shared" si="21"/>
        <v>1</v>
      </c>
      <c r="D136" s="1">
        <f t="shared" si="21"/>
        <v>31</v>
      </c>
      <c r="E136" s="1"/>
      <c r="F136" s="66">
        <f t="shared" si="16"/>
        <v>6.3194444444444442E-2</v>
      </c>
      <c r="G136" s="65" t="str">
        <f t="shared" si="17"/>
        <v>ready</v>
      </c>
      <c r="H136" s="45">
        <f t="shared" si="18"/>
        <v>133</v>
      </c>
      <c r="I136" s="45" t="str">
        <f>IF(A136="","",O136&amp;":"&amp;COUNTIF(O$4:O136,O136))</f>
        <v/>
      </c>
      <c r="J136" s="45" t="str">
        <f>IF(LEFT(O136,1)="W",COUNTIF(O$4:O136,"W*"),"")</f>
        <v/>
      </c>
      <c r="M136" s="44" t="str">
        <f>IF(A136="","",VLOOKUP($A136,Entry!A:D,2,FALSE))</f>
        <v/>
      </c>
      <c r="N136" s="44" t="str">
        <f>IF(A136="","",VLOOKUP($A136,Entry!A:D,3,FALSE))</f>
        <v/>
      </c>
      <c r="O136" s="44" t="str">
        <f>IF(A136="","",IF(VLOOKUP($A136,Entry!A:D,4,FALSE)="","M",VLOOKUP($A136,Entry!A:D,4,FALSE)))</f>
        <v/>
      </c>
      <c r="P136" s="45" t="e">
        <f>VLOOKUP(Finish!A136,Summit!A:B,2,FALSE)</f>
        <v>#N/A</v>
      </c>
      <c r="Q136" s="45" t="str">
        <f>IF(AND(ROW()&gt;4,COUNTIF($O$4:$O136,$O136)=1),"*","")</f>
        <v/>
      </c>
      <c r="R136" s="66">
        <f t="shared" si="19"/>
        <v>6.3194444444444442E-2</v>
      </c>
      <c r="S136" s="45">
        <f t="shared" si="20"/>
        <v>133</v>
      </c>
    </row>
    <row r="137" spans="1:19" x14ac:dyDescent="0.25">
      <c r="A137" s="1"/>
      <c r="B137" s="64" t="str">
        <f>IF(A137="","ready",IF(COUNTIF(Entry!L:L,A137)=0,"unknown number",IF(MATCH(A137,A:A,0)&lt;ROW(),"duplicate number","OK")))</f>
        <v>ready</v>
      </c>
      <c r="C137" s="1">
        <f t="shared" si="21"/>
        <v>1</v>
      </c>
      <c r="D137" s="1">
        <f t="shared" si="21"/>
        <v>31</v>
      </c>
      <c r="E137" s="1"/>
      <c r="F137" s="66">
        <f t="shared" si="16"/>
        <v>6.3194444444444442E-2</v>
      </c>
      <c r="G137" s="65" t="str">
        <f t="shared" si="17"/>
        <v>ready</v>
      </c>
      <c r="H137" s="45">
        <f t="shared" si="18"/>
        <v>134</v>
      </c>
      <c r="I137" s="45" t="str">
        <f>IF(A137="","",O137&amp;":"&amp;COUNTIF(O$4:O137,O137))</f>
        <v/>
      </c>
      <c r="J137" s="45" t="str">
        <f>IF(LEFT(O137,1)="W",COUNTIF(O$4:O137,"W*"),"")</f>
        <v/>
      </c>
      <c r="M137" s="44" t="str">
        <f>IF(A137="","",VLOOKUP($A137,Entry!A:D,2,FALSE))</f>
        <v/>
      </c>
      <c r="N137" s="44" t="str">
        <f>IF(A137="","",VLOOKUP($A137,Entry!A:D,3,FALSE))</f>
        <v/>
      </c>
      <c r="O137" s="44" t="str">
        <f>IF(A137="","",IF(VLOOKUP($A137,Entry!A:D,4,FALSE)="","M",VLOOKUP($A137,Entry!A:D,4,FALSE)))</f>
        <v/>
      </c>
      <c r="P137" s="45" t="e">
        <f>VLOOKUP(Finish!A137,Summit!A:B,2,FALSE)</f>
        <v>#N/A</v>
      </c>
      <c r="Q137" s="45" t="str">
        <f>IF(AND(ROW()&gt;4,COUNTIF($O$4:$O137,$O137)=1),"*","")</f>
        <v/>
      </c>
      <c r="R137" s="66">
        <f t="shared" si="19"/>
        <v>6.3194444444444442E-2</v>
      </c>
      <c r="S137" s="45">
        <f t="shared" si="20"/>
        <v>134</v>
      </c>
    </row>
    <row r="138" spans="1:19" x14ac:dyDescent="0.25">
      <c r="A138" s="1"/>
      <c r="B138" s="64" t="str">
        <f>IF(A138="","ready",IF(COUNTIF(Entry!L:L,A138)=0,"unknown number",IF(MATCH(A138,A:A,0)&lt;ROW(),"duplicate number","OK")))</f>
        <v>ready</v>
      </c>
      <c r="C138" s="1">
        <f t="shared" si="21"/>
        <v>1</v>
      </c>
      <c r="D138" s="1">
        <f t="shared" si="21"/>
        <v>31</v>
      </c>
      <c r="E138" s="1"/>
      <c r="F138" s="66">
        <f t="shared" si="16"/>
        <v>6.3194444444444442E-2</v>
      </c>
      <c r="G138" s="65" t="str">
        <f t="shared" si="17"/>
        <v>ready</v>
      </c>
      <c r="H138" s="45">
        <f t="shared" si="18"/>
        <v>135</v>
      </c>
      <c r="I138" s="45" t="str">
        <f>IF(A138="","",O138&amp;":"&amp;COUNTIF(O$4:O138,O138))</f>
        <v/>
      </c>
      <c r="J138" s="45" t="str">
        <f>IF(LEFT(O138,1)="W",COUNTIF(O$4:O138,"W*"),"")</f>
        <v/>
      </c>
      <c r="M138" s="44" t="str">
        <f>IF(A138="","",VLOOKUP($A138,Entry!A:D,2,FALSE))</f>
        <v/>
      </c>
      <c r="N138" s="44" t="str">
        <f>IF(A138="","",VLOOKUP($A138,Entry!A:D,3,FALSE))</f>
        <v/>
      </c>
      <c r="O138" s="44" t="str">
        <f>IF(A138="","",IF(VLOOKUP($A138,Entry!A:D,4,FALSE)="","M",VLOOKUP($A138,Entry!A:D,4,FALSE)))</f>
        <v/>
      </c>
      <c r="P138" s="45" t="e">
        <f>VLOOKUP(Finish!A138,Summit!A:B,2,FALSE)</f>
        <v>#N/A</v>
      </c>
      <c r="Q138" s="45" t="str">
        <f>IF(AND(ROW()&gt;4,COUNTIF($O$4:$O138,$O138)=1),"*","")</f>
        <v/>
      </c>
      <c r="R138" s="66">
        <f t="shared" si="19"/>
        <v>6.3194444444444442E-2</v>
      </c>
      <c r="S138" s="45">
        <f t="shared" si="20"/>
        <v>135</v>
      </c>
    </row>
    <row r="139" spans="1:19" x14ac:dyDescent="0.25">
      <c r="A139" s="1"/>
      <c r="B139" s="64" t="str">
        <f>IF(A139="","ready",IF(COUNTIF(Entry!L:L,A139)=0,"unknown number",IF(MATCH(A139,A:A,0)&lt;ROW(),"duplicate number","OK")))</f>
        <v>ready</v>
      </c>
      <c r="C139" s="1">
        <f t="shared" si="21"/>
        <v>1</v>
      </c>
      <c r="D139" s="1">
        <f t="shared" si="21"/>
        <v>31</v>
      </c>
      <c r="E139" s="1"/>
      <c r="F139" s="66">
        <f t="shared" si="16"/>
        <v>6.3194444444444442E-2</v>
      </c>
      <c r="G139" s="65" t="str">
        <f t="shared" si="17"/>
        <v>ready</v>
      </c>
      <c r="H139" s="45">
        <f t="shared" si="18"/>
        <v>136</v>
      </c>
      <c r="I139" s="45" t="str">
        <f>IF(A139="","",O139&amp;":"&amp;COUNTIF(O$4:O139,O139))</f>
        <v/>
      </c>
      <c r="J139" s="45" t="str">
        <f>IF(LEFT(O139,1)="W",COUNTIF(O$4:O139,"W*"),"")</f>
        <v/>
      </c>
      <c r="M139" s="44" t="str">
        <f>IF(A139="","",VLOOKUP($A139,Entry!A:D,2,FALSE))</f>
        <v/>
      </c>
      <c r="N139" s="44" t="str">
        <f>IF(A139="","",VLOOKUP($A139,Entry!A:D,3,FALSE))</f>
        <v/>
      </c>
      <c r="O139" s="44" t="str">
        <f>IF(A139="","",IF(VLOOKUP($A139,Entry!A:D,4,FALSE)="","M",VLOOKUP($A139,Entry!A:D,4,FALSE)))</f>
        <v/>
      </c>
      <c r="P139" s="45" t="e">
        <f>VLOOKUP(Finish!A139,Summit!A:B,2,FALSE)</f>
        <v>#N/A</v>
      </c>
      <c r="Q139" s="45" t="str">
        <f>IF(AND(ROW()&gt;4,COUNTIF($O$4:$O139,$O139)=1),"*","")</f>
        <v/>
      </c>
      <c r="R139" s="66">
        <f t="shared" si="19"/>
        <v>6.3194444444444442E-2</v>
      </c>
      <c r="S139" s="45">
        <f t="shared" si="20"/>
        <v>136</v>
      </c>
    </row>
    <row r="140" spans="1:19" x14ac:dyDescent="0.25">
      <c r="A140" s="1"/>
      <c r="B140" s="64" t="str">
        <f>IF(A140="","ready",IF(COUNTIF(Entry!L:L,A140)=0,"unknown number",IF(MATCH(A140,A:A,0)&lt;ROW(),"duplicate number","OK")))</f>
        <v>ready</v>
      </c>
      <c r="C140" s="1">
        <f t="shared" si="21"/>
        <v>1</v>
      </c>
      <c r="D140" s="1">
        <f t="shared" si="21"/>
        <v>31</v>
      </c>
      <c r="E140" s="1"/>
      <c r="F140" s="66">
        <f t="shared" si="16"/>
        <v>6.3194444444444442E-2</v>
      </c>
      <c r="G140" s="65" t="str">
        <f t="shared" si="17"/>
        <v>ready</v>
      </c>
      <c r="H140" s="45">
        <f t="shared" si="18"/>
        <v>137</v>
      </c>
      <c r="I140" s="45" t="str">
        <f>IF(A140="","",O140&amp;":"&amp;COUNTIF(O$4:O140,O140))</f>
        <v/>
      </c>
      <c r="J140" s="45" t="str">
        <f>IF(LEFT(O140,1)="W",COUNTIF(O$4:O140,"W*"),"")</f>
        <v/>
      </c>
      <c r="M140" s="44" t="str">
        <f>IF(A140="","",VLOOKUP($A140,Entry!A:D,2,FALSE))</f>
        <v/>
      </c>
      <c r="N140" s="44" t="str">
        <f>IF(A140="","",VLOOKUP($A140,Entry!A:D,3,FALSE))</f>
        <v/>
      </c>
      <c r="O140" s="44" t="str">
        <f>IF(A140="","",IF(VLOOKUP($A140,Entry!A:D,4,FALSE)="","M",VLOOKUP($A140,Entry!A:D,4,FALSE)))</f>
        <v/>
      </c>
      <c r="P140" s="45" t="e">
        <f>VLOOKUP(Finish!A140,Summit!A:B,2,FALSE)</f>
        <v>#N/A</v>
      </c>
      <c r="Q140" s="45" t="str">
        <f>IF(AND(ROW()&gt;4,COUNTIF($O$4:$O140,$O140)=1),"*","")</f>
        <v/>
      </c>
      <c r="R140" s="66">
        <f t="shared" si="19"/>
        <v>6.3194444444444442E-2</v>
      </c>
      <c r="S140" s="45">
        <f t="shared" si="20"/>
        <v>137</v>
      </c>
    </row>
    <row r="141" spans="1:19" x14ac:dyDescent="0.25">
      <c r="A141" s="1"/>
      <c r="B141" s="64" t="str">
        <f>IF(A141="","ready",IF(COUNTIF(Entry!L:L,A141)=0,"unknown number",IF(MATCH(A141,A:A,0)&lt;ROW(),"duplicate number","OK")))</f>
        <v>ready</v>
      </c>
      <c r="C141" s="1">
        <f t="shared" si="21"/>
        <v>1</v>
      </c>
      <c r="D141" s="1">
        <f t="shared" si="21"/>
        <v>31</v>
      </c>
      <c r="E141" s="1"/>
      <c r="F141" s="66">
        <f t="shared" si="16"/>
        <v>6.3194444444444442E-2</v>
      </c>
      <c r="G141" s="65" t="str">
        <f t="shared" si="17"/>
        <v>ready</v>
      </c>
      <c r="H141" s="45">
        <f t="shared" si="18"/>
        <v>138</v>
      </c>
      <c r="I141" s="45" t="str">
        <f>IF(A141="","",O141&amp;":"&amp;COUNTIF(O$4:O141,O141))</f>
        <v/>
      </c>
      <c r="J141" s="45" t="str">
        <f>IF(LEFT(O141,1)="W",COUNTIF(O$4:O141,"W*"),"")</f>
        <v/>
      </c>
      <c r="M141" s="44" t="str">
        <f>IF(A141="","",VLOOKUP($A141,Entry!A:D,2,FALSE))</f>
        <v/>
      </c>
      <c r="N141" s="44" t="str">
        <f>IF(A141="","",VLOOKUP($A141,Entry!A:D,3,FALSE))</f>
        <v/>
      </c>
      <c r="O141" s="44" t="str">
        <f>IF(A141="","",IF(VLOOKUP($A141,Entry!A:D,4,FALSE)="","M",VLOOKUP($A141,Entry!A:D,4,FALSE)))</f>
        <v/>
      </c>
      <c r="P141" s="45" t="e">
        <f>VLOOKUP(Finish!A141,Summit!A:B,2,FALSE)</f>
        <v>#N/A</v>
      </c>
      <c r="Q141" s="45" t="str">
        <f>IF(AND(ROW()&gt;4,COUNTIF($O$4:$O141,$O141)=1),"*","")</f>
        <v/>
      </c>
      <c r="R141" s="66">
        <f t="shared" si="19"/>
        <v>6.3194444444444442E-2</v>
      </c>
      <c r="S141" s="45">
        <f t="shared" si="20"/>
        <v>138</v>
      </c>
    </row>
    <row r="142" spans="1:19" x14ac:dyDescent="0.25">
      <c r="A142" s="1"/>
      <c r="B142" s="64" t="str">
        <f>IF(A142="","ready",IF(COUNTIF(Entry!L:L,A142)=0,"unknown number",IF(MATCH(A142,A:A,0)&lt;ROW(),"duplicate number","OK")))</f>
        <v>ready</v>
      </c>
      <c r="C142" s="1">
        <f t="shared" si="21"/>
        <v>1</v>
      </c>
      <c r="D142" s="1">
        <f t="shared" si="21"/>
        <v>31</v>
      </c>
      <c r="E142" s="1"/>
      <c r="F142" s="66">
        <f t="shared" si="16"/>
        <v>6.3194444444444442E-2</v>
      </c>
      <c r="G142" s="65" t="str">
        <f t="shared" si="17"/>
        <v>ready</v>
      </c>
      <c r="H142" s="45">
        <f t="shared" si="18"/>
        <v>139</v>
      </c>
      <c r="I142" s="45" t="str">
        <f>IF(A142="","",O142&amp;":"&amp;COUNTIF(O$4:O142,O142))</f>
        <v/>
      </c>
      <c r="J142" s="45" t="str">
        <f>IF(LEFT(O142,1)="W",COUNTIF(O$4:O142,"W*"),"")</f>
        <v/>
      </c>
      <c r="M142" s="44" t="str">
        <f>IF(A142="","",VLOOKUP($A142,Entry!A:D,2,FALSE))</f>
        <v/>
      </c>
      <c r="N142" s="44" t="str">
        <f>IF(A142="","",VLOOKUP($A142,Entry!A:D,3,FALSE))</f>
        <v/>
      </c>
      <c r="O142" s="44" t="str">
        <f>IF(A142="","",IF(VLOOKUP($A142,Entry!A:D,4,FALSE)="","M",VLOOKUP($A142,Entry!A:D,4,FALSE)))</f>
        <v/>
      </c>
      <c r="P142" s="45" t="e">
        <f>VLOOKUP(Finish!A142,Summit!A:B,2,FALSE)</f>
        <v>#N/A</v>
      </c>
      <c r="Q142" s="45" t="str">
        <f>IF(AND(ROW()&gt;4,COUNTIF($O$4:$O142,$O142)=1),"*","")</f>
        <v/>
      </c>
      <c r="R142" s="66">
        <f t="shared" si="19"/>
        <v>6.3194444444444442E-2</v>
      </c>
      <c r="S142" s="45">
        <f t="shared" si="20"/>
        <v>139</v>
      </c>
    </row>
    <row r="143" spans="1:19" x14ac:dyDescent="0.25">
      <c r="A143" s="1"/>
      <c r="B143" s="64" t="str">
        <f>IF(A143="","ready",IF(COUNTIF(Entry!L:L,A143)=0,"unknown number",IF(MATCH(A143,A:A,0)&lt;ROW(),"duplicate number","OK")))</f>
        <v>ready</v>
      </c>
      <c r="C143" s="1">
        <f t="shared" si="21"/>
        <v>1</v>
      </c>
      <c r="D143" s="1">
        <f t="shared" si="21"/>
        <v>31</v>
      </c>
      <c r="E143" s="1"/>
      <c r="F143" s="66">
        <f t="shared" si="16"/>
        <v>6.3194444444444442E-2</v>
      </c>
      <c r="G143" s="65" t="str">
        <f t="shared" si="17"/>
        <v>ready</v>
      </c>
      <c r="H143" s="45">
        <f t="shared" si="18"/>
        <v>140</v>
      </c>
      <c r="I143" s="45" t="str">
        <f>IF(A143="","",O143&amp;":"&amp;COUNTIF(O$4:O143,O143))</f>
        <v/>
      </c>
      <c r="J143" s="45" t="str">
        <f>IF(LEFT(O143,1)="W",COUNTIF(O$4:O143,"W*"),"")</f>
        <v/>
      </c>
      <c r="M143" s="44" t="str">
        <f>IF(A143="","",VLOOKUP($A143,Entry!A:D,2,FALSE))</f>
        <v/>
      </c>
      <c r="N143" s="44" t="str">
        <f>IF(A143="","",VLOOKUP($A143,Entry!A:D,3,FALSE))</f>
        <v/>
      </c>
      <c r="O143" s="44" t="str">
        <f>IF(A143="","",IF(VLOOKUP($A143,Entry!A:D,4,FALSE)="","M",VLOOKUP($A143,Entry!A:D,4,FALSE)))</f>
        <v/>
      </c>
      <c r="P143" s="45" t="e">
        <f>VLOOKUP(Finish!A143,Summit!A:B,2,FALSE)</f>
        <v>#N/A</v>
      </c>
      <c r="Q143" s="45" t="str">
        <f>IF(AND(ROW()&gt;4,COUNTIF($O$4:$O143,$O143)=1),"*","")</f>
        <v/>
      </c>
      <c r="R143" s="66">
        <f t="shared" si="19"/>
        <v>6.3194444444444442E-2</v>
      </c>
      <c r="S143" s="45">
        <f t="shared" si="20"/>
        <v>140</v>
      </c>
    </row>
    <row r="144" spans="1:19" x14ac:dyDescent="0.25">
      <c r="A144" s="1"/>
      <c r="B144" s="64" t="str">
        <f>IF(A144="","ready",IF(COUNTIF(Entry!L:L,A144)=0,"unknown number",IF(MATCH(A144,A:A,0)&lt;ROW(),"duplicate number","OK")))</f>
        <v>ready</v>
      </c>
      <c r="C144" s="1">
        <f t="shared" si="21"/>
        <v>1</v>
      </c>
      <c r="D144" s="1">
        <f t="shared" si="21"/>
        <v>31</v>
      </c>
      <c r="E144" s="1"/>
      <c r="F144" s="66">
        <f t="shared" si="16"/>
        <v>6.3194444444444442E-2</v>
      </c>
      <c r="G144" s="65" t="str">
        <f t="shared" si="17"/>
        <v>ready</v>
      </c>
      <c r="H144" s="45">
        <f t="shared" si="18"/>
        <v>141</v>
      </c>
      <c r="I144" s="45" t="str">
        <f>IF(A144="","",O144&amp;":"&amp;COUNTIF(O$4:O144,O144))</f>
        <v/>
      </c>
      <c r="J144" s="45" t="str">
        <f>IF(LEFT(O144,1)="W",COUNTIF(O$4:O144,"W*"),"")</f>
        <v/>
      </c>
      <c r="M144" s="44" t="str">
        <f>IF(A144="","",VLOOKUP($A144,Entry!A:D,2,FALSE))</f>
        <v/>
      </c>
      <c r="N144" s="44" t="str">
        <f>IF(A144="","",VLOOKUP($A144,Entry!A:D,3,FALSE))</f>
        <v/>
      </c>
      <c r="O144" s="44" t="str">
        <f>IF(A144="","",IF(VLOOKUP($A144,Entry!A:D,4,FALSE)="","M",VLOOKUP($A144,Entry!A:D,4,FALSE)))</f>
        <v/>
      </c>
      <c r="P144" s="45" t="e">
        <f>VLOOKUP(Finish!A144,Summit!A:B,2,FALSE)</f>
        <v>#N/A</v>
      </c>
      <c r="Q144" s="45" t="str">
        <f>IF(AND(ROW()&gt;4,COUNTIF($O$4:$O144,$O144)=1),"*","")</f>
        <v/>
      </c>
      <c r="R144" s="66">
        <f t="shared" si="19"/>
        <v>6.3194444444444442E-2</v>
      </c>
      <c r="S144" s="45">
        <f t="shared" si="20"/>
        <v>141</v>
      </c>
    </row>
    <row r="145" spans="1:19" x14ac:dyDescent="0.25">
      <c r="A145" s="1"/>
      <c r="B145" s="64" t="str">
        <f>IF(A145="","ready",IF(COUNTIF(Entry!L:L,A145)=0,"unknown number",IF(MATCH(A145,A:A,0)&lt;ROW(),"duplicate number","OK")))</f>
        <v>ready</v>
      </c>
      <c r="C145" s="1">
        <f t="shared" si="21"/>
        <v>1</v>
      </c>
      <c r="D145" s="1">
        <f t="shared" si="21"/>
        <v>31</v>
      </c>
      <c r="E145" s="1"/>
      <c r="F145" s="66">
        <f t="shared" si="16"/>
        <v>6.3194444444444442E-2</v>
      </c>
      <c r="G145" s="65" t="str">
        <f t="shared" si="17"/>
        <v>ready</v>
      </c>
      <c r="H145" s="45">
        <f t="shared" si="18"/>
        <v>142</v>
      </c>
      <c r="I145" s="45" t="str">
        <f>IF(A145="","",O145&amp;":"&amp;COUNTIF(O$4:O145,O145))</f>
        <v/>
      </c>
      <c r="J145" s="45" t="str">
        <f>IF(LEFT(O145,1)="W",COUNTIF(O$4:O145,"W*"),"")</f>
        <v/>
      </c>
      <c r="M145" s="44" t="str">
        <f>IF(A145="","",VLOOKUP($A145,Entry!A:D,2,FALSE))</f>
        <v/>
      </c>
      <c r="N145" s="44" t="str">
        <f>IF(A145="","",VLOOKUP($A145,Entry!A:D,3,FALSE))</f>
        <v/>
      </c>
      <c r="O145" s="44" t="str">
        <f>IF(A145="","",IF(VLOOKUP($A145,Entry!A:D,4,FALSE)="","M",VLOOKUP($A145,Entry!A:D,4,FALSE)))</f>
        <v/>
      </c>
      <c r="P145" s="45" t="e">
        <f>VLOOKUP(Finish!A145,Summit!A:B,2,FALSE)</f>
        <v>#N/A</v>
      </c>
      <c r="Q145" s="45" t="str">
        <f>IF(AND(ROW()&gt;4,COUNTIF($O$4:$O145,$O145)=1),"*","")</f>
        <v/>
      </c>
      <c r="R145" s="66">
        <f t="shared" si="19"/>
        <v>6.3194444444444442E-2</v>
      </c>
      <c r="S145" s="45">
        <f t="shared" si="20"/>
        <v>142</v>
      </c>
    </row>
    <row r="146" spans="1:19" x14ac:dyDescent="0.25">
      <c r="A146" s="1"/>
      <c r="B146" s="64" t="str">
        <f>IF(A146="","ready",IF(COUNTIF(Entry!L:L,A146)=0,"unknown number",IF(MATCH(A146,A:A,0)&lt;ROW(),"duplicate number","OK")))</f>
        <v>ready</v>
      </c>
      <c r="C146" s="1">
        <f t="shared" si="21"/>
        <v>1</v>
      </c>
      <c r="D146" s="1">
        <f t="shared" si="21"/>
        <v>31</v>
      </c>
      <c r="E146" s="1"/>
      <c r="F146" s="66">
        <f t="shared" si="16"/>
        <v>6.3194444444444442E-2</v>
      </c>
      <c r="G146" s="65" t="str">
        <f t="shared" si="17"/>
        <v>ready</v>
      </c>
      <c r="H146" s="45">
        <f t="shared" si="18"/>
        <v>143</v>
      </c>
      <c r="I146" s="45" t="str">
        <f>IF(A146="","",O146&amp;":"&amp;COUNTIF(O$4:O146,O146))</f>
        <v/>
      </c>
      <c r="J146" s="45" t="str">
        <f>IF(LEFT(O146,1)="W",COUNTIF(O$4:O146,"W*"),"")</f>
        <v/>
      </c>
      <c r="M146" s="44" t="str">
        <f>IF(A146="","",VLOOKUP($A146,Entry!A:D,2,FALSE))</f>
        <v/>
      </c>
      <c r="N146" s="44" t="str">
        <f>IF(A146="","",VLOOKUP($A146,Entry!A:D,3,FALSE))</f>
        <v/>
      </c>
      <c r="O146" s="44" t="str">
        <f>IF(A146="","",IF(VLOOKUP($A146,Entry!A:D,4,FALSE)="","M",VLOOKUP($A146,Entry!A:D,4,FALSE)))</f>
        <v/>
      </c>
      <c r="P146" s="45" t="e">
        <f>VLOOKUP(Finish!A146,Summit!A:B,2,FALSE)</f>
        <v>#N/A</v>
      </c>
      <c r="Q146" s="45" t="str">
        <f>IF(AND(ROW()&gt;4,COUNTIF($O$4:$O146,$O146)=1),"*","")</f>
        <v/>
      </c>
      <c r="R146" s="66">
        <f t="shared" si="19"/>
        <v>6.3194444444444442E-2</v>
      </c>
      <c r="S146" s="45">
        <f t="shared" si="20"/>
        <v>143</v>
      </c>
    </row>
    <row r="147" spans="1:19" x14ac:dyDescent="0.25">
      <c r="A147" s="1"/>
      <c r="B147" s="64" t="str">
        <f>IF(A147="","ready",IF(COUNTIF(Entry!L:L,A147)=0,"unknown number",IF(MATCH(A147,A:A,0)&lt;ROW(),"duplicate number","OK")))</f>
        <v>ready</v>
      </c>
      <c r="C147" s="1">
        <f t="shared" si="21"/>
        <v>1</v>
      </c>
      <c r="D147" s="1">
        <f t="shared" si="21"/>
        <v>31</v>
      </c>
      <c r="E147" s="1"/>
      <c r="F147" s="66">
        <f t="shared" si="16"/>
        <v>6.3194444444444442E-2</v>
      </c>
      <c r="G147" s="65" t="str">
        <f t="shared" si="17"/>
        <v>ready</v>
      </c>
      <c r="H147" s="45">
        <f t="shared" si="18"/>
        <v>144</v>
      </c>
      <c r="I147" s="45" t="str">
        <f>IF(A147="","",O147&amp;":"&amp;COUNTIF(O$4:O147,O147))</f>
        <v/>
      </c>
      <c r="J147" s="45" t="str">
        <f>IF(LEFT(O147,1)="W",COUNTIF(O$4:O147,"W*"),"")</f>
        <v/>
      </c>
      <c r="M147" s="44" t="str">
        <f>IF(A147="","",VLOOKUP($A147,Entry!A:D,2,FALSE))</f>
        <v/>
      </c>
      <c r="N147" s="44" t="str">
        <f>IF(A147="","",VLOOKUP($A147,Entry!A:D,3,FALSE))</f>
        <v/>
      </c>
      <c r="O147" s="44" t="str">
        <f>IF(A147="","",IF(VLOOKUP($A147,Entry!A:D,4,FALSE)="","M",VLOOKUP($A147,Entry!A:D,4,FALSE)))</f>
        <v/>
      </c>
      <c r="P147" s="45" t="e">
        <f>VLOOKUP(Finish!A147,Summit!A:B,2,FALSE)</f>
        <v>#N/A</v>
      </c>
      <c r="Q147" s="45" t="str">
        <f>IF(AND(ROW()&gt;4,COUNTIF($O$4:$O147,$O147)=1),"*","")</f>
        <v/>
      </c>
      <c r="R147" s="66">
        <f t="shared" si="19"/>
        <v>6.3194444444444442E-2</v>
      </c>
      <c r="S147" s="45">
        <f t="shared" si="20"/>
        <v>144</v>
      </c>
    </row>
    <row r="148" spans="1:19" x14ac:dyDescent="0.25">
      <c r="A148" s="1"/>
      <c r="B148" s="64" t="str">
        <f>IF(A148="","ready",IF(COUNTIF(Entry!L:L,A148)=0,"unknown number",IF(MATCH(A148,A:A,0)&lt;ROW(),"duplicate number","OK")))</f>
        <v>ready</v>
      </c>
      <c r="C148" s="1">
        <f t="shared" si="21"/>
        <v>1</v>
      </c>
      <c r="D148" s="1">
        <f t="shared" si="21"/>
        <v>31</v>
      </c>
      <c r="E148" s="1"/>
      <c r="F148" s="66">
        <f t="shared" si="16"/>
        <v>6.3194444444444442E-2</v>
      </c>
      <c r="G148" s="65" t="str">
        <f t="shared" si="17"/>
        <v>ready</v>
      </c>
      <c r="H148" s="45">
        <f t="shared" si="18"/>
        <v>145</v>
      </c>
      <c r="I148" s="45" t="str">
        <f>IF(A148="","",O148&amp;":"&amp;COUNTIF(O$4:O148,O148))</f>
        <v/>
      </c>
      <c r="J148" s="45" t="str">
        <f>IF(LEFT(O148,1)="W",COUNTIF(O$4:O148,"W*"),"")</f>
        <v/>
      </c>
      <c r="M148" s="44" t="str">
        <f>IF(A148="","",VLOOKUP($A148,Entry!A:D,2,FALSE))</f>
        <v/>
      </c>
      <c r="N148" s="44" t="str">
        <f>IF(A148="","",VLOOKUP($A148,Entry!A:D,3,FALSE))</f>
        <v/>
      </c>
      <c r="O148" s="44" t="str">
        <f>IF(A148="","",IF(VLOOKUP($A148,Entry!A:D,4,FALSE)="","M",VLOOKUP($A148,Entry!A:D,4,FALSE)))</f>
        <v/>
      </c>
      <c r="P148" s="45" t="e">
        <f>VLOOKUP(Finish!A148,Summit!A:B,2,FALSE)</f>
        <v>#N/A</v>
      </c>
      <c r="Q148" s="45" t="str">
        <f>IF(AND(ROW()&gt;4,COUNTIF($O$4:$O148,$O148)=1),"*","")</f>
        <v/>
      </c>
      <c r="R148" s="66">
        <f t="shared" si="19"/>
        <v>6.3194444444444442E-2</v>
      </c>
      <c r="S148" s="45">
        <f t="shared" si="20"/>
        <v>145</v>
      </c>
    </row>
    <row r="149" spans="1:19" x14ac:dyDescent="0.25">
      <c r="A149" s="1"/>
      <c r="B149" s="64" t="str">
        <f>IF(A149="","ready",IF(COUNTIF(Entry!L:L,A149)=0,"unknown number",IF(MATCH(A149,A:A,0)&lt;ROW(),"duplicate number","OK")))</f>
        <v>ready</v>
      </c>
      <c r="C149" s="1">
        <f t="shared" si="21"/>
        <v>1</v>
      </c>
      <c r="D149" s="1">
        <f t="shared" si="21"/>
        <v>31</v>
      </c>
      <c r="E149" s="1"/>
      <c r="F149" s="66">
        <f t="shared" si="16"/>
        <v>6.3194444444444442E-2</v>
      </c>
      <c r="G149" s="65" t="str">
        <f t="shared" si="17"/>
        <v>ready</v>
      </c>
      <c r="H149" s="45">
        <f t="shared" si="18"/>
        <v>146</v>
      </c>
      <c r="I149" s="45" t="str">
        <f>IF(A149="","",O149&amp;":"&amp;COUNTIF(O$4:O149,O149))</f>
        <v/>
      </c>
      <c r="J149" s="45" t="str">
        <f>IF(LEFT(O149,1)="W",COUNTIF(O$4:O149,"W*"),"")</f>
        <v/>
      </c>
      <c r="M149" s="44" t="str">
        <f>IF(A149="","",VLOOKUP($A149,Entry!A:D,2,FALSE))</f>
        <v/>
      </c>
      <c r="N149" s="44" t="str">
        <f>IF(A149="","",VLOOKUP($A149,Entry!A:D,3,FALSE))</f>
        <v/>
      </c>
      <c r="O149" s="44" t="str">
        <f>IF(A149="","",IF(VLOOKUP($A149,Entry!A:D,4,FALSE)="","M",VLOOKUP($A149,Entry!A:D,4,FALSE)))</f>
        <v/>
      </c>
      <c r="P149" s="45" t="e">
        <f>VLOOKUP(Finish!A149,Summit!A:B,2,FALSE)</f>
        <v>#N/A</v>
      </c>
      <c r="Q149" s="45" t="str">
        <f>IF(AND(ROW()&gt;4,COUNTIF($O$4:$O149,$O149)=1),"*","")</f>
        <v/>
      </c>
      <c r="R149" s="66">
        <f t="shared" si="19"/>
        <v>6.3194444444444442E-2</v>
      </c>
      <c r="S149" s="45">
        <f t="shared" si="20"/>
        <v>146</v>
      </c>
    </row>
    <row r="150" spans="1:19" x14ac:dyDescent="0.25">
      <c r="A150" s="1"/>
      <c r="B150" s="64" t="str">
        <f>IF(A150="","ready",IF(COUNTIF(Entry!L:L,A150)=0,"unknown number",IF(MATCH(A150,A:A,0)&lt;ROW(),"duplicate number","OK")))</f>
        <v>ready</v>
      </c>
      <c r="C150" s="1">
        <f t="shared" si="21"/>
        <v>1</v>
      </c>
      <c r="D150" s="1">
        <f t="shared" si="21"/>
        <v>31</v>
      </c>
      <c r="E150" s="1"/>
      <c r="F150" s="66">
        <f t="shared" si="16"/>
        <v>6.3194444444444442E-2</v>
      </c>
      <c r="G150" s="65" t="str">
        <f t="shared" si="17"/>
        <v>ready</v>
      </c>
      <c r="H150" s="45">
        <f t="shared" si="18"/>
        <v>147</v>
      </c>
      <c r="I150" s="45" t="str">
        <f>IF(A150="","",O150&amp;":"&amp;COUNTIF(O$4:O150,O150))</f>
        <v/>
      </c>
      <c r="J150" s="45" t="str">
        <f>IF(LEFT(O150,1)="W",COUNTIF(O$4:O150,"W*"),"")</f>
        <v/>
      </c>
      <c r="M150" s="44" t="str">
        <f>IF(A150="","",VLOOKUP($A150,Entry!A:D,2,FALSE))</f>
        <v/>
      </c>
      <c r="N150" s="44" t="str">
        <f>IF(A150="","",VLOOKUP($A150,Entry!A:D,3,FALSE))</f>
        <v/>
      </c>
      <c r="O150" s="44" t="str">
        <f>IF(A150="","",IF(VLOOKUP($A150,Entry!A:D,4,FALSE)="","M",VLOOKUP($A150,Entry!A:D,4,FALSE)))</f>
        <v/>
      </c>
      <c r="P150" s="45" t="e">
        <f>VLOOKUP(Finish!A150,Summit!A:B,2,FALSE)</f>
        <v>#N/A</v>
      </c>
      <c r="Q150" s="45" t="str">
        <f>IF(AND(ROW()&gt;4,COUNTIF($O$4:$O150,$O150)=1),"*","")</f>
        <v/>
      </c>
      <c r="R150" s="66">
        <f t="shared" si="19"/>
        <v>6.3194444444444442E-2</v>
      </c>
      <c r="S150" s="45">
        <f t="shared" si="20"/>
        <v>147</v>
      </c>
    </row>
    <row r="151" spans="1:19" x14ac:dyDescent="0.25">
      <c r="A151" s="1"/>
      <c r="B151" s="64" t="str">
        <f>IF(A151="","ready",IF(COUNTIF(Entry!L:L,A151)=0,"unknown number",IF(MATCH(A151,A:A,0)&lt;ROW(),"duplicate number","OK")))</f>
        <v>ready</v>
      </c>
      <c r="C151" s="1">
        <f t="shared" si="21"/>
        <v>1</v>
      </c>
      <c r="D151" s="1">
        <f t="shared" si="21"/>
        <v>31</v>
      </c>
      <c r="E151" s="1"/>
      <c r="F151" s="66">
        <f t="shared" si="16"/>
        <v>6.3194444444444442E-2</v>
      </c>
      <c r="G151" s="65" t="str">
        <f t="shared" si="17"/>
        <v>ready</v>
      </c>
      <c r="H151" s="45">
        <f t="shared" si="18"/>
        <v>148</v>
      </c>
      <c r="I151" s="45" t="str">
        <f>IF(A151="","",O151&amp;":"&amp;COUNTIF(O$4:O151,O151))</f>
        <v/>
      </c>
      <c r="J151" s="45" t="str">
        <f>IF(LEFT(O151,1)="W",COUNTIF(O$4:O151,"W*"),"")</f>
        <v/>
      </c>
      <c r="M151" s="44" t="str">
        <f>IF(A151="","",VLOOKUP($A151,Entry!A:D,2,FALSE))</f>
        <v/>
      </c>
      <c r="N151" s="44" t="str">
        <f>IF(A151="","",VLOOKUP($A151,Entry!A:D,3,FALSE))</f>
        <v/>
      </c>
      <c r="O151" s="44" t="str">
        <f>IF(A151="","",IF(VLOOKUP($A151,Entry!A:D,4,FALSE)="","M",VLOOKUP($A151,Entry!A:D,4,FALSE)))</f>
        <v/>
      </c>
      <c r="P151" s="45" t="e">
        <f>VLOOKUP(Finish!A151,Summit!A:B,2,FALSE)</f>
        <v>#N/A</v>
      </c>
      <c r="Q151" s="45" t="str">
        <f>IF(AND(ROW()&gt;4,COUNTIF($O$4:$O151,$O151)=1),"*","")</f>
        <v/>
      </c>
      <c r="R151" s="66">
        <f t="shared" si="19"/>
        <v>6.3194444444444442E-2</v>
      </c>
      <c r="S151" s="45">
        <f t="shared" si="20"/>
        <v>148</v>
      </c>
    </row>
    <row r="152" spans="1:19" x14ac:dyDescent="0.25">
      <c r="A152" s="1"/>
      <c r="B152" s="64" t="str">
        <f>IF(A152="","ready",IF(COUNTIF(Entry!L:L,A152)=0,"unknown number",IF(MATCH(A152,A:A,0)&lt;ROW(),"duplicate number","OK")))</f>
        <v>ready</v>
      </c>
      <c r="C152" s="1">
        <f t="shared" si="21"/>
        <v>1</v>
      </c>
      <c r="D152" s="1">
        <f t="shared" si="21"/>
        <v>31</v>
      </c>
      <c r="E152" s="1"/>
      <c r="F152" s="66">
        <f t="shared" si="16"/>
        <v>6.3194444444444442E-2</v>
      </c>
      <c r="G152" s="65" t="str">
        <f t="shared" si="17"/>
        <v>ready</v>
      </c>
      <c r="H152" s="45">
        <f t="shared" si="18"/>
        <v>149</v>
      </c>
      <c r="I152" s="45" t="str">
        <f>IF(A152="","",O152&amp;":"&amp;COUNTIF(O$4:O152,O152))</f>
        <v/>
      </c>
      <c r="J152" s="45" t="str">
        <f>IF(LEFT(O152,1)="W",COUNTIF(O$4:O152,"W*"),"")</f>
        <v/>
      </c>
      <c r="M152" s="44" t="str">
        <f>IF(A152="","",VLOOKUP($A152,Entry!A:D,2,FALSE))</f>
        <v/>
      </c>
      <c r="N152" s="44" t="str">
        <f>IF(A152="","",VLOOKUP($A152,Entry!A:D,3,FALSE))</f>
        <v/>
      </c>
      <c r="O152" s="44" t="str">
        <f>IF(A152="","",IF(VLOOKUP($A152,Entry!A:D,4,FALSE)="","M",VLOOKUP($A152,Entry!A:D,4,FALSE)))</f>
        <v/>
      </c>
      <c r="P152" s="45" t="e">
        <f>VLOOKUP(Finish!A152,Summit!A:B,2,FALSE)</f>
        <v>#N/A</v>
      </c>
      <c r="Q152" s="45" t="str">
        <f>IF(AND(ROW()&gt;4,COUNTIF($O$4:$O152,$O152)=1),"*","")</f>
        <v/>
      </c>
      <c r="R152" s="66">
        <f t="shared" si="19"/>
        <v>6.3194444444444442E-2</v>
      </c>
      <c r="S152" s="45">
        <f t="shared" si="20"/>
        <v>149</v>
      </c>
    </row>
    <row r="153" spans="1:19" x14ac:dyDescent="0.25">
      <c r="A153" s="1"/>
      <c r="B153" s="64" t="str">
        <f>IF(A153="","ready",IF(COUNTIF(Entry!L:L,A153)=0,"unknown number",IF(MATCH(A153,A:A,0)&lt;ROW(),"duplicate number","OK")))</f>
        <v>ready</v>
      </c>
      <c r="C153" s="1">
        <f t="shared" si="21"/>
        <v>1</v>
      </c>
      <c r="D153" s="1">
        <f t="shared" si="21"/>
        <v>31</v>
      </c>
      <c r="E153" s="1"/>
      <c r="F153" s="66">
        <f t="shared" si="16"/>
        <v>6.3194444444444442E-2</v>
      </c>
      <c r="G153" s="65" t="str">
        <f t="shared" si="17"/>
        <v>ready</v>
      </c>
      <c r="H153" s="45">
        <f t="shared" si="18"/>
        <v>150</v>
      </c>
      <c r="I153" s="45" t="str">
        <f>IF(A153="","",O153&amp;":"&amp;COUNTIF(O$4:O153,O153))</f>
        <v/>
      </c>
      <c r="J153" s="45" t="str">
        <f>IF(LEFT(O153,1)="W",COUNTIF(O$4:O153,"W*"),"")</f>
        <v/>
      </c>
      <c r="M153" s="44" t="str">
        <f>IF(A153="","",VLOOKUP($A153,Entry!A:D,2,FALSE))</f>
        <v/>
      </c>
      <c r="N153" s="44" t="str">
        <f>IF(A153="","",VLOOKUP($A153,Entry!A:D,3,FALSE))</f>
        <v/>
      </c>
      <c r="O153" s="44" t="str">
        <f>IF(A153="","",IF(VLOOKUP($A153,Entry!A:D,4,FALSE)="","M",VLOOKUP($A153,Entry!A:D,4,FALSE)))</f>
        <v/>
      </c>
      <c r="P153" s="45" t="e">
        <f>VLOOKUP(Finish!A153,Summit!A:B,2,FALSE)</f>
        <v>#N/A</v>
      </c>
      <c r="Q153" s="45" t="str">
        <f>IF(AND(ROW()&gt;4,COUNTIF($O$4:$O153,$O153)=1),"*","")</f>
        <v/>
      </c>
      <c r="R153" s="66">
        <f t="shared" si="19"/>
        <v>6.3194444444444442E-2</v>
      </c>
      <c r="S153" s="45">
        <f t="shared" si="20"/>
        <v>150</v>
      </c>
    </row>
    <row r="154" spans="1:19" x14ac:dyDescent="0.25">
      <c r="A154" s="1"/>
      <c r="B154" s="64" t="str">
        <f>IF(A154="","ready",IF(COUNTIF(Entry!L:L,A154)=0,"unknown number",IF(MATCH(A154,A:A,0)&lt;ROW(),"duplicate number","OK")))</f>
        <v>ready</v>
      </c>
      <c r="C154" s="1">
        <f t="shared" ref="C154:D217" si="22">C153</f>
        <v>1</v>
      </c>
      <c r="D154" s="1">
        <f t="shared" si="22"/>
        <v>31</v>
      </c>
      <c r="E154" s="1"/>
      <c r="F154" s="66">
        <f t="shared" si="16"/>
        <v>6.3194444444444442E-2</v>
      </c>
      <c r="G154" s="65" t="str">
        <f t="shared" si="17"/>
        <v>ready</v>
      </c>
      <c r="H154" s="45">
        <f t="shared" si="18"/>
        <v>151</v>
      </c>
      <c r="I154" s="45" t="str">
        <f>IF(A154="","",O154&amp;":"&amp;COUNTIF(O$4:O154,O154))</f>
        <v/>
      </c>
      <c r="J154" s="45" t="str">
        <f>IF(LEFT(O154,1)="W",COUNTIF(O$4:O154,"W*"),"")</f>
        <v/>
      </c>
      <c r="M154" s="44" t="str">
        <f>IF(A154="","",VLOOKUP($A154,Entry!A:D,2,FALSE))</f>
        <v/>
      </c>
      <c r="N154" s="44" t="str">
        <f>IF(A154="","",VLOOKUP($A154,Entry!A:D,3,FALSE))</f>
        <v/>
      </c>
      <c r="O154" s="44" t="str">
        <f>IF(A154="","",IF(VLOOKUP($A154,Entry!A:D,4,FALSE)="","M",VLOOKUP($A154,Entry!A:D,4,FALSE)))</f>
        <v/>
      </c>
      <c r="P154" s="45" t="e">
        <f>VLOOKUP(Finish!A154,Summit!A:B,2,FALSE)</f>
        <v>#N/A</v>
      </c>
      <c r="Q154" s="45" t="str">
        <f>IF(AND(ROW()&gt;4,COUNTIF($O$4:$O154,$O154)=1),"*","")</f>
        <v/>
      </c>
      <c r="R154" s="66">
        <f t="shared" si="19"/>
        <v>6.3194444444444442E-2</v>
      </c>
      <c r="S154" s="45">
        <f t="shared" si="20"/>
        <v>151</v>
      </c>
    </row>
    <row r="155" spans="1:19" x14ac:dyDescent="0.25">
      <c r="A155" s="1"/>
      <c r="B155" s="64" t="str">
        <f>IF(A155="","ready",IF(COUNTIF(Entry!L:L,A155)=0,"unknown number",IF(MATCH(A155,A:A,0)&lt;ROW(),"duplicate number","OK")))</f>
        <v>ready</v>
      </c>
      <c r="C155" s="1">
        <f t="shared" si="22"/>
        <v>1</v>
      </c>
      <c r="D155" s="1">
        <f t="shared" si="22"/>
        <v>31</v>
      </c>
      <c r="E155" s="1"/>
      <c r="F155" s="66">
        <f t="shared" si="16"/>
        <v>6.3194444444444442E-2</v>
      </c>
      <c r="G155" s="65" t="str">
        <f t="shared" si="17"/>
        <v>ready</v>
      </c>
      <c r="H155" s="45">
        <f t="shared" si="18"/>
        <v>152</v>
      </c>
      <c r="I155" s="45" t="str">
        <f>IF(A155="","",O155&amp;":"&amp;COUNTIF(O$4:O155,O155))</f>
        <v/>
      </c>
      <c r="J155" s="45" t="str">
        <f>IF(LEFT(O155,1)="W",COUNTIF(O$4:O155,"W*"),"")</f>
        <v/>
      </c>
      <c r="M155" s="44" t="str">
        <f>IF(A155="","",VLOOKUP($A155,Entry!A:D,2,FALSE))</f>
        <v/>
      </c>
      <c r="N155" s="44" t="str">
        <f>IF(A155="","",VLOOKUP($A155,Entry!A:D,3,FALSE))</f>
        <v/>
      </c>
      <c r="O155" s="44" t="str">
        <f>IF(A155="","",IF(VLOOKUP($A155,Entry!A:D,4,FALSE)="","M",VLOOKUP($A155,Entry!A:D,4,FALSE)))</f>
        <v/>
      </c>
      <c r="P155" s="45" t="e">
        <f>VLOOKUP(Finish!A155,Summit!A:B,2,FALSE)</f>
        <v>#N/A</v>
      </c>
      <c r="Q155" s="45" t="str">
        <f>IF(AND(ROW()&gt;4,COUNTIF($O$4:$O155,$O155)=1),"*","")</f>
        <v/>
      </c>
      <c r="R155" s="66">
        <f t="shared" si="19"/>
        <v>6.3194444444444442E-2</v>
      </c>
      <c r="S155" s="45">
        <f t="shared" si="20"/>
        <v>152</v>
      </c>
    </row>
    <row r="156" spans="1:19" x14ac:dyDescent="0.25">
      <c r="A156" s="1"/>
      <c r="B156" s="64" t="str">
        <f>IF(A156="","ready",IF(COUNTIF(Entry!L:L,A156)=0,"unknown number",IF(MATCH(A156,A:A,0)&lt;ROW(),"duplicate number","OK")))</f>
        <v>ready</v>
      </c>
      <c r="C156" s="1">
        <f t="shared" si="22"/>
        <v>1</v>
      </c>
      <c r="D156" s="1">
        <f t="shared" si="22"/>
        <v>31</v>
      </c>
      <c r="E156" s="1"/>
      <c r="F156" s="66">
        <f t="shared" si="16"/>
        <v>6.3194444444444442E-2</v>
      </c>
      <c r="G156" s="65" t="str">
        <f t="shared" si="17"/>
        <v>ready</v>
      </c>
      <c r="H156" s="45">
        <f t="shared" si="18"/>
        <v>153</v>
      </c>
      <c r="I156" s="45" t="str">
        <f>IF(A156="","",O156&amp;":"&amp;COUNTIF(O$4:O156,O156))</f>
        <v/>
      </c>
      <c r="J156" s="45" t="str">
        <f>IF(LEFT(O156,1)="W",COUNTIF(O$4:O156,"W*"),"")</f>
        <v/>
      </c>
      <c r="M156" s="44" t="str">
        <f>IF(A156="","",VLOOKUP($A156,Entry!A:D,2,FALSE))</f>
        <v/>
      </c>
      <c r="N156" s="44" t="str">
        <f>IF(A156="","",VLOOKUP($A156,Entry!A:D,3,FALSE))</f>
        <v/>
      </c>
      <c r="O156" s="44" t="str">
        <f>IF(A156="","",IF(VLOOKUP($A156,Entry!A:D,4,FALSE)="","M",VLOOKUP($A156,Entry!A:D,4,FALSE)))</f>
        <v/>
      </c>
      <c r="P156" s="45" t="e">
        <f>VLOOKUP(Finish!A156,Summit!A:B,2,FALSE)</f>
        <v>#N/A</v>
      </c>
      <c r="Q156" s="45" t="str">
        <f>IF(AND(ROW()&gt;4,COUNTIF($O$4:$O156,$O156)=1),"*","")</f>
        <v/>
      </c>
      <c r="R156" s="66">
        <f t="shared" si="19"/>
        <v>6.3194444444444442E-2</v>
      </c>
      <c r="S156" s="45">
        <f t="shared" si="20"/>
        <v>153</v>
      </c>
    </row>
    <row r="157" spans="1:19" x14ac:dyDescent="0.25">
      <c r="A157" s="1"/>
      <c r="B157" s="64" t="str">
        <f>IF(A157="","ready",IF(COUNTIF(Entry!L:L,A157)=0,"unknown number",IF(MATCH(A157,A:A,0)&lt;ROW(),"duplicate number","OK")))</f>
        <v>ready</v>
      </c>
      <c r="C157" s="1">
        <f t="shared" si="22"/>
        <v>1</v>
      </c>
      <c r="D157" s="1">
        <f t="shared" si="22"/>
        <v>31</v>
      </c>
      <c r="E157" s="1"/>
      <c r="F157" s="66">
        <f t="shared" si="16"/>
        <v>6.3194444444444442E-2</v>
      </c>
      <c r="G157" s="65" t="str">
        <f t="shared" si="17"/>
        <v>ready</v>
      </c>
      <c r="H157" s="45">
        <f t="shared" si="18"/>
        <v>154</v>
      </c>
      <c r="I157" s="45" t="str">
        <f>IF(A157="","",O157&amp;":"&amp;COUNTIF(O$4:O157,O157))</f>
        <v/>
      </c>
      <c r="J157" s="45" t="str">
        <f>IF(LEFT(O157,1)="W",COUNTIF(O$4:O157,"W*"),"")</f>
        <v/>
      </c>
      <c r="M157" s="44" t="str">
        <f>IF(A157="","",VLOOKUP($A157,Entry!A:D,2,FALSE))</f>
        <v/>
      </c>
      <c r="N157" s="44" t="str">
        <f>IF(A157="","",VLOOKUP($A157,Entry!A:D,3,FALSE))</f>
        <v/>
      </c>
      <c r="O157" s="44" t="str">
        <f>IF(A157="","",IF(VLOOKUP($A157,Entry!A:D,4,FALSE)="","M",VLOOKUP($A157,Entry!A:D,4,FALSE)))</f>
        <v/>
      </c>
      <c r="P157" s="45" t="e">
        <f>VLOOKUP(Finish!A157,Summit!A:B,2,FALSE)</f>
        <v>#N/A</v>
      </c>
      <c r="Q157" s="45" t="str">
        <f>IF(AND(ROW()&gt;4,COUNTIF($O$4:$O157,$O157)=1),"*","")</f>
        <v/>
      </c>
      <c r="R157" s="66">
        <f t="shared" si="19"/>
        <v>6.3194444444444442E-2</v>
      </c>
      <c r="S157" s="45">
        <f t="shared" si="20"/>
        <v>154</v>
      </c>
    </row>
    <row r="158" spans="1:19" x14ac:dyDescent="0.25">
      <c r="A158" s="1"/>
      <c r="B158" s="64" t="str">
        <f>IF(A158="","ready",IF(COUNTIF(Entry!L:L,A158)=0,"unknown number",IF(MATCH(A158,A:A,0)&lt;ROW(),"duplicate number","OK")))</f>
        <v>ready</v>
      </c>
      <c r="C158" s="1">
        <f t="shared" si="22"/>
        <v>1</v>
      </c>
      <c r="D158" s="1">
        <f t="shared" si="22"/>
        <v>31</v>
      </c>
      <c r="E158" s="1"/>
      <c r="F158" s="66">
        <f t="shared" si="16"/>
        <v>6.3194444444444442E-2</v>
      </c>
      <c r="G158" s="65" t="str">
        <f t="shared" si="17"/>
        <v>ready</v>
      </c>
      <c r="H158" s="45">
        <f t="shared" si="18"/>
        <v>155</v>
      </c>
      <c r="I158" s="45" t="str">
        <f>IF(A158="","",O158&amp;":"&amp;COUNTIF(O$4:O158,O158))</f>
        <v/>
      </c>
      <c r="J158" s="45" t="str">
        <f>IF(LEFT(O158,1)="W",COUNTIF(O$4:O158,"W*"),"")</f>
        <v/>
      </c>
      <c r="M158" s="44" t="str">
        <f>IF(A158="","",VLOOKUP($A158,Entry!A:D,2,FALSE))</f>
        <v/>
      </c>
      <c r="N158" s="44" t="str">
        <f>IF(A158="","",VLOOKUP($A158,Entry!A:D,3,FALSE))</f>
        <v/>
      </c>
      <c r="O158" s="44" t="str">
        <f>IF(A158="","",IF(VLOOKUP($A158,Entry!A:D,4,FALSE)="","M",VLOOKUP($A158,Entry!A:D,4,FALSE)))</f>
        <v/>
      </c>
      <c r="P158" s="45" t="e">
        <f>VLOOKUP(Finish!A158,Summit!A:B,2,FALSE)</f>
        <v>#N/A</v>
      </c>
      <c r="Q158" s="45" t="str">
        <f>IF(AND(ROW()&gt;4,COUNTIF($O$4:$O158,$O158)=1),"*","")</f>
        <v/>
      </c>
      <c r="R158" s="66">
        <f t="shared" si="19"/>
        <v>6.3194444444444442E-2</v>
      </c>
      <c r="S158" s="45">
        <f t="shared" si="20"/>
        <v>155</v>
      </c>
    </row>
    <row r="159" spans="1:19" x14ac:dyDescent="0.25">
      <c r="A159" s="1"/>
      <c r="B159" s="64" t="str">
        <f>IF(A159="","ready",IF(COUNTIF(Entry!L:L,A159)=0,"unknown number",IF(MATCH(A159,A:A,0)&lt;ROW(),"duplicate number","OK")))</f>
        <v>ready</v>
      </c>
      <c r="C159" s="1">
        <f t="shared" si="22"/>
        <v>1</v>
      </c>
      <c r="D159" s="1">
        <f t="shared" si="22"/>
        <v>31</v>
      </c>
      <c r="E159" s="1"/>
      <c r="F159" s="66">
        <f t="shared" si="16"/>
        <v>6.3194444444444442E-2</v>
      </c>
      <c r="G159" s="65" t="str">
        <f t="shared" si="17"/>
        <v>ready</v>
      </c>
      <c r="H159" s="45">
        <f t="shared" si="18"/>
        <v>156</v>
      </c>
      <c r="I159" s="45" t="str">
        <f>IF(A159="","",O159&amp;":"&amp;COUNTIF(O$4:O159,O159))</f>
        <v/>
      </c>
      <c r="J159" s="45" t="str">
        <f>IF(LEFT(O159,1)="W",COUNTIF(O$4:O159,"W*"),"")</f>
        <v/>
      </c>
      <c r="M159" s="44" t="str">
        <f>IF(A159="","",VLOOKUP($A159,Entry!A:D,2,FALSE))</f>
        <v/>
      </c>
      <c r="N159" s="44" t="str">
        <f>IF(A159="","",VLOOKUP($A159,Entry!A:D,3,FALSE))</f>
        <v/>
      </c>
      <c r="O159" s="44" t="str">
        <f>IF(A159="","",IF(VLOOKUP($A159,Entry!A:D,4,FALSE)="","M",VLOOKUP($A159,Entry!A:D,4,FALSE)))</f>
        <v/>
      </c>
      <c r="P159" s="45" t="e">
        <f>VLOOKUP(Finish!A159,Summit!A:B,2,FALSE)</f>
        <v>#N/A</v>
      </c>
      <c r="Q159" s="45" t="str">
        <f>IF(AND(ROW()&gt;4,COUNTIF($O$4:$O159,$O159)=1),"*","")</f>
        <v/>
      </c>
      <c r="R159" s="66">
        <f t="shared" si="19"/>
        <v>6.3194444444444442E-2</v>
      </c>
      <c r="S159" s="45">
        <f t="shared" si="20"/>
        <v>156</v>
      </c>
    </row>
    <row r="160" spans="1:19" x14ac:dyDescent="0.25">
      <c r="A160" s="1"/>
      <c r="B160" s="64" t="str">
        <f>IF(A160="","ready",IF(COUNTIF(Entry!L:L,A160)=0,"unknown number",IF(MATCH(A160,A:A,0)&lt;ROW(),"duplicate number","OK")))</f>
        <v>ready</v>
      </c>
      <c r="C160" s="1">
        <f t="shared" si="22"/>
        <v>1</v>
      </c>
      <c r="D160" s="1">
        <f t="shared" si="22"/>
        <v>31</v>
      </c>
      <c r="E160" s="1"/>
      <c r="F160" s="66">
        <f t="shared" si="16"/>
        <v>6.3194444444444442E-2</v>
      </c>
      <c r="G160" s="65" t="str">
        <f t="shared" si="17"/>
        <v>ready</v>
      </c>
      <c r="H160" s="45">
        <f t="shared" si="18"/>
        <v>157</v>
      </c>
      <c r="I160" s="45" t="str">
        <f>IF(A160="","",O160&amp;":"&amp;COUNTIF(O$4:O160,O160))</f>
        <v/>
      </c>
      <c r="J160" s="45" t="str">
        <f>IF(LEFT(O160,1)="W",COUNTIF(O$4:O160,"W*"),"")</f>
        <v/>
      </c>
      <c r="M160" s="44" t="str">
        <f>IF(A160="","",VLOOKUP($A160,Entry!A:D,2,FALSE))</f>
        <v/>
      </c>
      <c r="N160" s="44" t="str">
        <f>IF(A160="","",VLOOKUP($A160,Entry!A:D,3,FALSE))</f>
        <v/>
      </c>
      <c r="O160" s="44" t="str">
        <f>IF(A160="","",IF(VLOOKUP($A160,Entry!A:D,4,FALSE)="","M",VLOOKUP($A160,Entry!A:D,4,FALSE)))</f>
        <v/>
      </c>
      <c r="P160" s="45" t="e">
        <f>VLOOKUP(Finish!A160,Summit!A:B,2,FALSE)</f>
        <v>#N/A</v>
      </c>
      <c r="Q160" s="45" t="str">
        <f>IF(AND(ROW()&gt;4,COUNTIF($O$4:$O160,$O160)=1),"*","")</f>
        <v/>
      </c>
      <c r="R160" s="66">
        <f t="shared" si="19"/>
        <v>6.3194444444444442E-2</v>
      </c>
      <c r="S160" s="45">
        <f t="shared" si="20"/>
        <v>157</v>
      </c>
    </row>
    <row r="161" spans="1:19" x14ac:dyDescent="0.25">
      <c r="A161" s="1"/>
      <c r="B161" s="64" t="str">
        <f>IF(A161="","ready",IF(COUNTIF(Entry!L:L,A161)=0,"unknown number",IF(MATCH(A161,A:A,0)&lt;ROW(),"duplicate number","OK")))</f>
        <v>ready</v>
      </c>
      <c r="C161" s="1">
        <f t="shared" si="22"/>
        <v>1</v>
      </c>
      <c r="D161" s="1">
        <f t="shared" si="22"/>
        <v>31</v>
      </c>
      <c r="E161" s="1"/>
      <c r="F161" s="66">
        <f t="shared" si="16"/>
        <v>6.3194444444444442E-2</v>
      </c>
      <c r="G161" s="65" t="str">
        <f t="shared" si="17"/>
        <v>ready</v>
      </c>
      <c r="H161" s="45">
        <f t="shared" si="18"/>
        <v>158</v>
      </c>
      <c r="I161" s="45" t="str">
        <f>IF(A161="","",O161&amp;":"&amp;COUNTIF(O$4:O161,O161))</f>
        <v/>
      </c>
      <c r="J161" s="45" t="str">
        <f>IF(LEFT(O161,1)="W",COUNTIF(O$4:O161,"W*"),"")</f>
        <v/>
      </c>
      <c r="M161" s="44" t="str">
        <f>IF(A161="","",VLOOKUP($A161,Entry!A:D,2,FALSE))</f>
        <v/>
      </c>
      <c r="N161" s="44" t="str">
        <f>IF(A161="","",VLOOKUP($A161,Entry!A:D,3,FALSE))</f>
        <v/>
      </c>
      <c r="O161" s="44" t="str">
        <f>IF(A161="","",IF(VLOOKUP($A161,Entry!A:D,4,FALSE)="","M",VLOOKUP($A161,Entry!A:D,4,FALSE)))</f>
        <v/>
      </c>
      <c r="P161" s="45" t="e">
        <f>VLOOKUP(Finish!A161,Summit!A:B,2,FALSE)</f>
        <v>#N/A</v>
      </c>
      <c r="Q161" s="45" t="str">
        <f>IF(AND(ROW()&gt;4,COUNTIF($O$4:$O161,$O161)=1),"*","")</f>
        <v/>
      </c>
      <c r="R161" s="66">
        <f t="shared" si="19"/>
        <v>6.3194444444444442E-2</v>
      </c>
      <c r="S161" s="45">
        <f t="shared" si="20"/>
        <v>158</v>
      </c>
    </row>
    <row r="162" spans="1:19" x14ac:dyDescent="0.25">
      <c r="A162" s="1"/>
      <c r="B162" s="64" t="str">
        <f>IF(A162="","ready",IF(COUNTIF(Entry!L:L,A162)=0,"unknown number",IF(MATCH(A162,A:A,0)&lt;ROW(),"duplicate number","OK")))</f>
        <v>ready</v>
      </c>
      <c r="C162" s="1">
        <f t="shared" si="22"/>
        <v>1</v>
      </c>
      <c r="D162" s="1">
        <f t="shared" si="22"/>
        <v>31</v>
      </c>
      <c r="E162" s="1"/>
      <c r="F162" s="66">
        <f t="shared" si="16"/>
        <v>6.3194444444444442E-2</v>
      </c>
      <c r="G162" s="65" t="str">
        <f t="shared" si="17"/>
        <v>ready</v>
      </c>
      <c r="H162" s="45">
        <f t="shared" si="18"/>
        <v>159</v>
      </c>
      <c r="I162" s="45" t="str">
        <f>IF(A162="","",O162&amp;":"&amp;COUNTIF(O$4:O162,O162))</f>
        <v/>
      </c>
      <c r="J162" s="45" t="str">
        <f>IF(LEFT(O162,1)="W",COUNTIF(O$4:O162,"W*"),"")</f>
        <v/>
      </c>
      <c r="M162" s="44" t="str">
        <f>IF(A162="","",VLOOKUP($A162,Entry!A:D,2,FALSE))</f>
        <v/>
      </c>
      <c r="N162" s="44" t="str">
        <f>IF(A162="","",VLOOKUP($A162,Entry!A:D,3,FALSE))</f>
        <v/>
      </c>
      <c r="O162" s="44" t="str">
        <f>IF(A162="","",IF(VLOOKUP($A162,Entry!A:D,4,FALSE)="","M",VLOOKUP($A162,Entry!A:D,4,FALSE)))</f>
        <v/>
      </c>
      <c r="P162" s="45" t="e">
        <f>VLOOKUP(Finish!A162,Summit!A:B,2,FALSE)</f>
        <v>#N/A</v>
      </c>
      <c r="Q162" s="45" t="str">
        <f>IF(AND(ROW()&gt;4,COUNTIF($O$4:$O162,$O162)=1),"*","")</f>
        <v/>
      </c>
      <c r="R162" s="66">
        <f t="shared" si="19"/>
        <v>6.3194444444444442E-2</v>
      </c>
      <c r="S162" s="45">
        <f t="shared" si="20"/>
        <v>159</v>
      </c>
    </row>
    <row r="163" spans="1:19" x14ac:dyDescent="0.25">
      <c r="A163" s="1"/>
      <c r="B163" s="64" t="str">
        <f>IF(A163="","ready",IF(COUNTIF(Entry!L:L,A163)=0,"unknown number",IF(MATCH(A163,A:A,0)&lt;ROW(),"duplicate number","OK")))</f>
        <v>ready</v>
      </c>
      <c r="C163" s="1">
        <f t="shared" si="22"/>
        <v>1</v>
      </c>
      <c r="D163" s="1">
        <f t="shared" si="22"/>
        <v>31</v>
      </c>
      <c r="E163" s="1"/>
      <c r="F163" s="66">
        <f t="shared" si="16"/>
        <v>6.3194444444444442E-2</v>
      </c>
      <c r="G163" s="65" t="str">
        <f t="shared" si="17"/>
        <v>ready</v>
      </c>
      <c r="H163" s="45">
        <f t="shared" si="18"/>
        <v>160</v>
      </c>
      <c r="I163" s="45" t="str">
        <f>IF(A163="","",O163&amp;":"&amp;COUNTIF(O$4:O163,O163))</f>
        <v/>
      </c>
      <c r="J163" s="45" t="str">
        <f>IF(LEFT(O163,1)="W",COUNTIF(O$4:O163,"W*"),"")</f>
        <v/>
      </c>
      <c r="M163" s="44" t="str">
        <f>IF(A163="","",VLOOKUP($A163,Entry!A:D,2,FALSE))</f>
        <v/>
      </c>
      <c r="N163" s="44" t="str">
        <f>IF(A163="","",VLOOKUP($A163,Entry!A:D,3,FALSE))</f>
        <v/>
      </c>
      <c r="O163" s="44" t="str">
        <f>IF(A163="","",IF(VLOOKUP($A163,Entry!A:D,4,FALSE)="","M",VLOOKUP($A163,Entry!A:D,4,FALSE)))</f>
        <v/>
      </c>
      <c r="P163" s="45" t="e">
        <f>VLOOKUP(Finish!A163,Summit!A:B,2,FALSE)</f>
        <v>#N/A</v>
      </c>
      <c r="Q163" s="45" t="str">
        <f>IF(AND(ROW()&gt;4,COUNTIF($O$4:$O163,$O163)=1),"*","")</f>
        <v/>
      </c>
      <c r="R163" s="66">
        <f t="shared" si="19"/>
        <v>6.3194444444444442E-2</v>
      </c>
      <c r="S163" s="45">
        <f t="shared" si="20"/>
        <v>160</v>
      </c>
    </row>
    <row r="164" spans="1:19" x14ac:dyDescent="0.25">
      <c r="A164" s="1"/>
      <c r="B164" s="64" t="str">
        <f>IF(A164="","ready",IF(COUNTIF(Entry!L:L,A164)=0,"unknown number",IF(MATCH(A164,A:A,0)&lt;ROW(),"duplicate number","OK")))</f>
        <v>ready</v>
      </c>
      <c r="C164" s="1">
        <f t="shared" si="22"/>
        <v>1</v>
      </c>
      <c r="D164" s="1">
        <f t="shared" si="22"/>
        <v>31</v>
      </c>
      <c r="E164" s="1"/>
      <c r="F164" s="66">
        <f t="shared" si="16"/>
        <v>6.3194444444444442E-2</v>
      </c>
      <c r="G164" s="65" t="str">
        <f t="shared" si="17"/>
        <v>ready</v>
      </c>
      <c r="H164" s="45">
        <f t="shared" si="18"/>
        <v>161</v>
      </c>
      <c r="I164" s="45" t="str">
        <f>IF(A164="","",O164&amp;":"&amp;COUNTIF(O$4:O164,O164))</f>
        <v/>
      </c>
      <c r="J164" s="45" t="str">
        <f>IF(LEFT(O164,1)="W",COUNTIF(O$4:O164,"W*"),"")</f>
        <v/>
      </c>
      <c r="M164" s="44" t="str">
        <f>IF(A164="","",VLOOKUP($A164,Entry!A:D,2,FALSE))</f>
        <v/>
      </c>
      <c r="N164" s="44" t="str">
        <f>IF(A164="","",VLOOKUP($A164,Entry!A:D,3,FALSE))</f>
        <v/>
      </c>
      <c r="O164" s="44" t="str">
        <f>IF(A164="","",IF(VLOOKUP($A164,Entry!A:D,4,FALSE)="","M",VLOOKUP($A164,Entry!A:D,4,FALSE)))</f>
        <v/>
      </c>
      <c r="P164" s="45" t="e">
        <f>VLOOKUP(Finish!A164,Summit!A:B,2,FALSE)</f>
        <v>#N/A</v>
      </c>
      <c r="Q164" s="45" t="str">
        <f>IF(AND(ROW()&gt;4,COUNTIF($O$4:$O164,$O164)=1),"*","")</f>
        <v/>
      </c>
      <c r="R164" s="66">
        <f t="shared" si="19"/>
        <v>6.3194444444444442E-2</v>
      </c>
      <c r="S164" s="45">
        <f t="shared" si="20"/>
        <v>161</v>
      </c>
    </row>
    <row r="165" spans="1:19" x14ac:dyDescent="0.25">
      <c r="A165" s="1"/>
      <c r="B165" s="64" t="str">
        <f>IF(A165="","ready",IF(COUNTIF(Entry!L:L,A165)=0,"unknown number",IF(MATCH(A165,A:A,0)&lt;ROW(),"duplicate number","OK")))</f>
        <v>ready</v>
      </c>
      <c r="C165" s="1">
        <f t="shared" si="22"/>
        <v>1</v>
      </c>
      <c r="D165" s="1">
        <f t="shared" si="22"/>
        <v>31</v>
      </c>
      <c r="E165" s="1"/>
      <c r="F165" s="66">
        <f t="shared" si="16"/>
        <v>6.3194444444444442E-2</v>
      </c>
      <c r="G165" s="65" t="str">
        <f t="shared" si="17"/>
        <v>ready</v>
      </c>
      <c r="H165" s="45">
        <f t="shared" si="18"/>
        <v>162</v>
      </c>
      <c r="I165" s="45" t="str">
        <f>IF(A165="","",O165&amp;":"&amp;COUNTIF(O$4:O165,O165))</f>
        <v/>
      </c>
      <c r="J165" s="45" t="str">
        <f>IF(LEFT(O165,1)="W",COUNTIF(O$4:O165,"W*"),"")</f>
        <v/>
      </c>
      <c r="M165" s="44" t="str">
        <f>IF(A165="","",VLOOKUP($A165,Entry!A:D,2,FALSE))</f>
        <v/>
      </c>
      <c r="N165" s="44" t="str">
        <f>IF(A165="","",VLOOKUP($A165,Entry!A:D,3,FALSE))</f>
        <v/>
      </c>
      <c r="O165" s="44" t="str">
        <f>IF(A165="","",IF(VLOOKUP($A165,Entry!A:D,4,FALSE)="","M",VLOOKUP($A165,Entry!A:D,4,FALSE)))</f>
        <v/>
      </c>
      <c r="P165" s="45" t="e">
        <f>VLOOKUP(Finish!A165,Summit!A:B,2,FALSE)</f>
        <v>#N/A</v>
      </c>
      <c r="Q165" s="45" t="str">
        <f>IF(AND(ROW()&gt;4,COUNTIF($O$4:$O165,$O165)=1),"*","")</f>
        <v/>
      </c>
      <c r="R165" s="66">
        <f t="shared" si="19"/>
        <v>6.3194444444444442E-2</v>
      </c>
      <c r="S165" s="45">
        <f t="shared" si="20"/>
        <v>162</v>
      </c>
    </row>
    <row r="166" spans="1:19" x14ac:dyDescent="0.25">
      <c r="A166" s="1"/>
      <c r="B166" s="64" t="str">
        <f>IF(A166="","ready",IF(COUNTIF(Entry!L:L,A166)=0,"unknown number",IF(MATCH(A166,A:A,0)&lt;ROW(),"duplicate number","OK")))</f>
        <v>ready</v>
      </c>
      <c r="C166" s="1">
        <f t="shared" si="22"/>
        <v>1</v>
      </c>
      <c r="D166" s="1">
        <f t="shared" si="22"/>
        <v>31</v>
      </c>
      <c r="E166" s="1"/>
      <c r="F166" s="66">
        <f t="shared" si="16"/>
        <v>6.3194444444444442E-2</v>
      </c>
      <c r="G166" s="65" t="str">
        <f t="shared" si="17"/>
        <v>ready</v>
      </c>
      <c r="H166" s="45">
        <f t="shared" si="18"/>
        <v>163</v>
      </c>
      <c r="I166" s="45" t="str">
        <f>IF(A166="","",O166&amp;":"&amp;COUNTIF(O$4:O166,O166))</f>
        <v/>
      </c>
      <c r="J166" s="45" t="str">
        <f>IF(LEFT(O166,1)="W",COUNTIF(O$4:O166,"W*"),"")</f>
        <v/>
      </c>
      <c r="M166" s="44" t="str">
        <f>IF(A166="","",VLOOKUP($A166,Entry!A:D,2,FALSE))</f>
        <v/>
      </c>
      <c r="N166" s="44" t="str">
        <f>IF(A166="","",VLOOKUP($A166,Entry!A:D,3,FALSE))</f>
        <v/>
      </c>
      <c r="O166" s="44" t="str">
        <f>IF(A166="","",IF(VLOOKUP($A166,Entry!A:D,4,FALSE)="","M",VLOOKUP($A166,Entry!A:D,4,FALSE)))</f>
        <v/>
      </c>
      <c r="P166" s="45" t="e">
        <f>VLOOKUP(Finish!A166,Summit!A:B,2,FALSE)</f>
        <v>#N/A</v>
      </c>
      <c r="Q166" s="45" t="str">
        <f>IF(AND(ROW()&gt;4,COUNTIF($O$4:$O166,$O166)=1),"*","")</f>
        <v/>
      </c>
      <c r="R166" s="66">
        <f t="shared" si="19"/>
        <v>6.3194444444444442E-2</v>
      </c>
      <c r="S166" s="45">
        <f t="shared" si="20"/>
        <v>163</v>
      </c>
    </row>
    <row r="167" spans="1:19" x14ac:dyDescent="0.25">
      <c r="A167" s="1"/>
      <c r="B167" s="64" t="str">
        <f>IF(A167="","ready",IF(COUNTIF(Entry!L:L,A167)=0,"unknown number",IF(MATCH(A167,A:A,0)&lt;ROW(),"duplicate number","OK")))</f>
        <v>ready</v>
      </c>
      <c r="C167" s="1">
        <f t="shared" si="22"/>
        <v>1</v>
      </c>
      <c r="D167" s="1">
        <f t="shared" si="22"/>
        <v>31</v>
      </c>
      <c r="E167" s="1"/>
      <c r="F167" s="66">
        <f t="shared" si="16"/>
        <v>6.3194444444444442E-2</v>
      </c>
      <c r="G167" s="65" t="str">
        <f t="shared" si="17"/>
        <v>ready</v>
      </c>
      <c r="H167" s="45">
        <f t="shared" si="18"/>
        <v>164</v>
      </c>
      <c r="I167" s="45" t="str">
        <f>IF(A167="","",O167&amp;":"&amp;COUNTIF(O$4:O167,O167))</f>
        <v/>
      </c>
      <c r="J167" s="45" t="str">
        <f>IF(LEFT(O167,1)="W",COUNTIF(O$4:O167,"W*"),"")</f>
        <v/>
      </c>
      <c r="M167" s="44" t="str">
        <f>IF(A167="","",VLOOKUP($A167,Entry!A:D,2,FALSE))</f>
        <v/>
      </c>
      <c r="N167" s="44" t="str">
        <f>IF(A167="","",VLOOKUP($A167,Entry!A:D,3,FALSE))</f>
        <v/>
      </c>
      <c r="O167" s="44" t="str">
        <f>IF(A167="","",IF(VLOOKUP($A167,Entry!A:D,4,FALSE)="","M",VLOOKUP($A167,Entry!A:D,4,FALSE)))</f>
        <v/>
      </c>
      <c r="P167" s="45" t="e">
        <f>VLOOKUP(Finish!A167,Summit!A:B,2,FALSE)</f>
        <v>#N/A</v>
      </c>
      <c r="Q167" s="45" t="str">
        <f>IF(AND(ROW()&gt;4,COUNTIF($O$4:$O167,$O167)=1),"*","")</f>
        <v/>
      </c>
      <c r="R167" s="66">
        <f t="shared" si="19"/>
        <v>6.3194444444444442E-2</v>
      </c>
      <c r="S167" s="45">
        <f t="shared" si="20"/>
        <v>164</v>
      </c>
    </row>
    <row r="168" spans="1:19" x14ac:dyDescent="0.25">
      <c r="A168" s="1"/>
      <c r="B168" s="64" t="str">
        <f>IF(A168="","ready",IF(COUNTIF(Entry!L:L,A168)=0,"unknown number",IF(MATCH(A168,A:A,0)&lt;ROW(),"duplicate number","OK")))</f>
        <v>ready</v>
      </c>
      <c r="C168" s="1">
        <f t="shared" si="22"/>
        <v>1</v>
      </c>
      <c r="D168" s="1">
        <f t="shared" si="22"/>
        <v>31</v>
      </c>
      <c r="E168" s="1"/>
      <c r="F168" s="66">
        <f t="shared" si="16"/>
        <v>6.3194444444444442E-2</v>
      </c>
      <c r="G168" s="65" t="str">
        <f t="shared" si="17"/>
        <v>ready</v>
      </c>
      <c r="H168" s="45">
        <f t="shared" si="18"/>
        <v>165</v>
      </c>
      <c r="I168" s="45" t="str">
        <f>IF(A168="","",O168&amp;":"&amp;COUNTIF(O$4:O168,O168))</f>
        <v/>
      </c>
      <c r="J168" s="45" t="str">
        <f>IF(LEFT(O168,1)="W",COUNTIF(O$4:O168,"W*"),"")</f>
        <v/>
      </c>
      <c r="M168" s="44" t="str">
        <f>IF(A168="","",VLOOKUP($A168,Entry!A:D,2,FALSE))</f>
        <v/>
      </c>
      <c r="N168" s="44" t="str">
        <f>IF(A168="","",VLOOKUP($A168,Entry!A:D,3,FALSE))</f>
        <v/>
      </c>
      <c r="O168" s="44" t="str">
        <f>IF(A168="","",IF(VLOOKUP($A168,Entry!A:D,4,FALSE)="","M",VLOOKUP($A168,Entry!A:D,4,FALSE)))</f>
        <v/>
      </c>
      <c r="P168" s="45" t="e">
        <f>VLOOKUP(Finish!A168,Summit!A:B,2,FALSE)</f>
        <v>#N/A</v>
      </c>
      <c r="Q168" s="45" t="str">
        <f>IF(AND(ROW()&gt;4,COUNTIF($O$4:$O168,$O168)=1),"*","")</f>
        <v/>
      </c>
      <c r="R168" s="66">
        <f t="shared" si="19"/>
        <v>6.3194444444444442E-2</v>
      </c>
      <c r="S168" s="45">
        <f t="shared" si="20"/>
        <v>165</v>
      </c>
    </row>
    <row r="169" spans="1:19" x14ac:dyDescent="0.25">
      <c r="A169" s="1"/>
      <c r="B169" s="64" t="str">
        <f>IF(A169="","ready",IF(COUNTIF(Entry!L:L,A169)=0,"unknown number",IF(MATCH(A169,A:A,0)&lt;ROW(),"duplicate number","OK")))</f>
        <v>ready</v>
      </c>
      <c r="C169" s="1">
        <f t="shared" si="22"/>
        <v>1</v>
      </c>
      <c r="D169" s="1">
        <f t="shared" si="22"/>
        <v>31</v>
      </c>
      <c r="E169" s="1"/>
      <c r="F169" s="66">
        <f t="shared" si="16"/>
        <v>6.3194444444444442E-2</v>
      </c>
      <c r="G169" s="65" t="str">
        <f t="shared" si="17"/>
        <v>ready</v>
      </c>
      <c r="H169" s="45">
        <f t="shared" si="18"/>
        <v>166</v>
      </c>
      <c r="I169" s="45" t="str">
        <f>IF(A169="","",O169&amp;":"&amp;COUNTIF(O$4:O169,O169))</f>
        <v/>
      </c>
      <c r="J169" s="45" t="str">
        <f>IF(LEFT(O169,1)="W",COUNTIF(O$4:O169,"W*"),"")</f>
        <v/>
      </c>
      <c r="M169" s="44" t="str">
        <f>IF(A169="","",VLOOKUP($A169,Entry!A:D,2,FALSE))</f>
        <v/>
      </c>
      <c r="N169" s="44" t="str">
        <f>IF(A169="","",VLOOKUP($A169,Entry!A:D,3,FALSE))</f>
        <v/>
      </c>
      <c r="O169" s="44" t="str">
        <f>IF(A169="","",IF(VLOOKUP($A169,Entry!A:D,4,FALSE)="","M",VLOOKUP($A169,Entry!A:D,4,FALSE)))</f>
        <v/>
      </c>
      <c r="P169" s="45" t="e">
        <f>VLOOKUP(Finish!A169,Summit!A:B,2,FALSE)</f>
        <v>#N/A</v>
      </c>
      <c r="Q169" s="45" t="str">
        <f>IF(AND(ROW()&gt;4,COUNTIF($O$4:$O169,$O169)=1),"*","")</f>
        <v/>
      </c>
      <c r="R169" s="66">
        <f t="shared" si="19"/>
        <v>6.3194444444444442E-2</v>
      </c>
      <c r="S169" s="45">
        <f t="shared" si="20"/>
        <v>166</v>
      </c>
    </row>
    <row r="170" spans="1:19" x14ac:dyDescent="0.25">
      <c r="A170" s="1"/>
      <c r="B170" s="64" t="str">
        <f>IF(A170="","ready",IF(COUNTIF(Entry!L:L,A170)=0,"unknown number",IF(MATCH(A170,A:A,0)&lt;ROW(),"duplicate number","OK")))</f>
        <v>ready</v>
      </c>
      <c r="C170" s="1">
        <f t="shared" si="22"/>
        <v>1</v>
      </c>
      <c r="D170" s="1">
        <f t="shared" si="22"/>
        <v>31</v>
      </c>
      <c r="E170" s="1"/>
      <c r="F170" s="66">
        <f t="shared" si="16"/>
        <v>6.3194444444444442E-2</v>
      </c>
      <c r="G170" s="65" t="str">
        <f t="shared" si="17"/>
        <v>ready</v>
      </c>
      <c r="H170" s="45">
        <f t="shared" si="18"/>
        <v>167</v>
      </c>
      <c r="I170" s="45" t="str">
        <f>IF(A170="","",O170&amp;":"&amp;COUNTIF(O$4:O170,O170))</f>
        <v/>
      </c>
      <c r="J170" s="45" t="str">
        <f>IF(LEFT(O170,1)="W",COUNTIF(O$4:O170,"W*"),"")</f>
        <v/>
      </c>
      <c r="M170" s="44" t="str">
        <f>IF(A170="","",VLOOKUP($A170,Entry!A:D,2,FALSE))</f>
        <v/>
      </c>
      <c r="N170" s="44" t="str">
        <f>IF(A170="","",VLOOKUP($A170,Entry!A:D,3,FALSE))</f>
        <v/>
      </c>
      <c r="O170" s="44" t="str">
        <f>IF(A170="","",IF(VLOOKUP($A170,Entry!A:D,4,FALSE)="","M",VLOOKUP($A170,Entry!A:D,4,FALSE)))</f>
        <v/>
      </c>
      <c r="P170" s="45" t="e">
        <f>VLOOKUP(Finish!A170,Summit!A:B,2,FALSE)</f>
        <v>#N/A</v>
      </c>
      <c r="Q170" s="45" t="str">
        <f>IF(AND(ROW()&gt;4,COUNTIF($O$4:$O170,$O170)=1),"*","")</f>
        <v/>
      </c>
      <c r="R170" s="66">
        <f t="shared" si="19"/>
        <v>6.3194444444444442E-2</v>
      </c>
      <c r="S170" s="45">
        <f t="shared" si="20"/>
        <v>167</v>
      </c>
    </row>
    <row r="171" spans="1:19" x14ac:dyDescent="0.25">
      <c r="A171" s="1"/>
      <c r="B171" s="64" t="str">
        <f>IF(A171="","ready",IF(COUNTIF(Entry!L:L,A171)=0,"unknown number",IF(MATCH(A171,A:A,0)&lt;ROW(),"duplicate number","OK")))</f>
        <v>ready</v>
      </c>
      <c r="C171" s="1">
        <f t="shared" si="22"/>
        <v>1</v>
      </c>
      <c r="D171" s="1">
        <f t="shared" si="22"/>
        <v>31</v>
      </c>
      <c r="E171" s="1"/>
      <c r="F171" s="66">
        <f t="shared" si="16"/>
        <v>6.3194444444444442E-2</v>
      </c>
      <c r="G171" s="65" t="str">
        <f t="shared" si="17"/>
        <v>ready</v>
      </c>
      <c r="H171" s="45">
        <f t="shared" si="18"/>
        <v>168</v>
      </c>
      <c r="I171" s="45" t="str">
        <f>IF(A171="","",O171&amp;":"&amp;COUNTIF(O$4:O171,O171))</f>
        <v/>
      </c>
      <c r="J171" s="45" t="str">
        <f>IF(LEFT(O171,1)="W",COUNTIF(O$4:O171,"W*"),"")</f>
        <v/>
      </c>
      <c r="M171" s="44" t="str">
        <f>IF(A171="","",VLOOKUP($A171,Entry!A:D,2,FALSE))</f>
        <v/>
      </c>
      <c r="N171" s="44" t="str">
        <f>IF(A171="","",VLOOKUP($A171,Entry!A:D,3,FALSE))</f>
        <v/>
      </c>
      <c r="O171" s="44" t="str">
        <f>IF(A171="","",IF(VLOOKUP($A171,Entry!A:D,4,FALSE)="","M",VLOOKUP($A171,Entry!A:D,4,FALSE)))</f>
        <v/>
      </c>
      <c r="P171" s="45" t="e">
        <f>VLOOKUP(Finish!A171,Summit!A:B,2,FALSE)</f>
        <v>#N/A</v>
      </c>
      <c r="Q171" s="45" t="str">
        <f>IF(AND(ROW()&gt;4,COUNTIF($O$4:$O171,$O171)=1),"*","")</f>
        <v/>
      </c>
      <c r="R171" s="66">
        <f t="shared" si="19"/>
        <v>6.3194444444444442E-2</v>
      </c>
      <c r="S171" s="45">
        <f t="shared" si="20"/>
        <v>168</v>
      </c>
    </row>
    <row r="172" spans="1:19" x14ac:dyDescent="0.25">
      <c r="A172" s="1"/>
      <c r="B172" s="64" t="str">
        <f>IF(A172="","ready",IF(COUNTIF(Entry!L:L,A172)=0,"unknown number",IF(MATCH(A172,A:A,0)&lt;ROW(),"duplicate number","OK")))</f>
        <v>ready</v>
      </c>
      <c r="C172" s="1">
        <f t="shared" si="22"/>
        <v>1</v>
      </c>
      <c r="D172" s="1">
        <f t="shared" si="22"/>
        <v>31</v>
      </c>
      <c r="E172" s="1"/>
      <c r="F172" s="66">
        <f t="shared" si="16"/>
        <v>6.3194444444444442E-2</v>
      </c>
      <c r="G172" s="65" t="str">
        <f t="shared" si="17"/>
        <v>ready</v>
      </c>
      <c r="H172" s="45">
        <f t="shared" si="18"/>
        <v>169</v>
      </c>
      <c r="I172" s="45" t="str">
        <f>IF(A172="","",O172&amp;":"&amp;COUNTIF(O$4:O172,O172))</f>
        <v/>
      </c>
      <c r="J172" s="45" t="str">
        <f>IF(LEFT(O172,1)="W",COUNTIF(O$4:O172,"W*"),"")</f>
        <v/>
      </c>
      <c r="M172" s="44" t="str">
        <f>IF(A172="","",VLOOKUP($A172,Entry!A:D,2,FALSE))</f>
        <v/>
      </c>
      <c r="N172" s="44" t="str">
        <f>IF(A172="","",VLOOKUP($A172,Entry!A:D,3,FALSE))</f>
        <v/>
      </c>
      <c r="O172" s="44" t="str">
        <f>IF(A172="","",IF(VLOOKUP($A172,Entry!A:D,4,FALSE)="","M",VLOOKUP($A172,Entry!A:D,4,FALSE)))</f>
        <v/>
      </c>
      <c r="P172" s="45" t="e">
        <f>VLOOKUP(Finish!A172,Summit!A:B,2,FALSE)</f>
        <v>#N/A</v>
      </c>
      <c r="Q172" s="45" t="str">
        <f>IF(AND(ROW()&gt;4,COUNTIF($O$4:$O172,$O172)=1),"*","")</f>
        <v/>
      </c>
      <c r="R172" s="66">
        <f t="shared" si="19"/>
        <v>6.3194444444444442E-2</v>
      </c>
      <c r="S172" s="45">
        <f t="shared" si="20"/>
        <v>169</v>
      </c>
    </row>
    <row r="173" spans="1:19" x14ac:dyDescent="0.25">
      <c r="A173" s="1"/>
      <c r="B173" s="64" t="str">
        <f>IF(A173="","ready",IF(COUNTIF(Entry!L:L,A173)=0,"unknown number",IF(MATCH(A173,A:A,0)&lt;ROW(),"duplicate number","OK")))</f>
        <v>ready</v>
      </c>
      <c r="C173" s="1">
        <f t="shared" si="22"/>
        <v>1</v>
      </c>
      <c r="D173" s="1">
        <f t="shared" si="22"/>
        <v>31</v>
      </c>
      <c r="E173" s="1"/>
      <c r="F173" s="66">
        <f t="shared" si="16"/>
        <v>6.3194444444444442E-2</v>
      </c>
      <c r="G173" s="65" t="str">
        <f t="shared" si="17"/>
        <v>ready</v>
      </c>
      <c r="H173" s="45">
        <f t="shared" si="18"/>
        <v>170</v>
      </c>
      <c r="I173" s="45" t="str">
        <f>IF(A173="","",O173&amp;":"&amp;COUNTIF(O$4:O173,O173))</f>
        <v/>
      </c>
      <c r="J173" s="45" t="str">
        <f>IF(LEFT(O173,1)="W",COUNTIF(O$4:O173,"W*"),"")</f>
        <v/>
      </c>
      <c r="M173" s="44" t="str">
        <f>IF(A173="","",VLOOKUP($A173,Entry!A:D,2,FALSE))</f>
        <v/>
      </c>
      <c r="N173" s="44" t="str">
        <f>IF(A173="","",VLOOKUP($A173,Entry!A:D,3,FALSE))</f>
        <v/>
      </c>
      <c r="O173" s="44" t="str">
        <f>IF(A173="","",IF(VLOOKUP($A173,Entry!A:D,4,FALSE)="","M",VLOOKUP($A173,Entry!A:D,4,FALSE)))</f>
        <v/>
      </c>
      <c r="P173" s="45" t="e">
        <f>VLOOKUP(Finish!A173,Summit!A:B,2,FALSE)</f>
        <v>#N/A</v>
      </c>
      <c r="Q173" s="45" t="str">
        <f>IF(AND(ROW()&gt;4,COUNTIF($O$4:$O173,$O173)=1),"*","")</f>
        <v/>
      </c>
      <c r="R173" s="66">
        <f t="shared" si="19"/>
        <v>6.3194444444444442E-2</v>
      </c>
      <c r="S173" s="45">
        <f t="shared" si="20"/>
        <v>170</v>
      </c>
    </row>
    <row r="174" spans="1:19" x14ac:dyDescent="0.25">
      <c r="A174" s="1"/>
      <c r="B174" s="64" t="str">
        <f>IF(A174="","ready",IF(COUNTIF(Entry!L:L,A174)=0,"unknown number",IF(MATCH(A174,A:A,0)&lt;ROW(),"duplicate number","OK")))</f>
        <v>ready</v>
      </c>
      <c r="C174" s="1">
        <f t="shared" si="22"/>
        <v>1</v>
      </c>
      <c r="D174" s="1">
        <f t="shared" si="22"/>
        <v>31</v>
      </c>
      <c r="E174" s="1"/>
      <c r="F174" s="66">
        <f t="shared" si="16"/>
        <v>6.3194444444444442E-2</v>
      </c>
      <c r="G174" s="65" t="str">
        <f t="shared" si="17"/>
        <v>ready</v>
      </c>
      <c r="H174" s="45">
        <f t="shared" si="18"/>
        <v>171</v>
      </c>
      <c r="I174" s="45" t="str">
        <f>IF(A174="","",O174&amp;":"&amp;COUNTIF(O$4:O174,O174))</f>
        <v/>
      </c>
      <c r="J174" s="45" t="str">
        <f>IF(LEFT(O174,1)="W",COUNTIF(O$4:O174,"W*"),"")</f>
        <v/>
      </c>
      <c r="M174" s="44" t="str">
        <f>IF(A174="","",VLOOKUP($A174,Entry!A:D,2,FALSE))</f>
        <v/>
      </c>
      <c r="N174" s="44" t="str">
        <f>IF(A174="","",VLOOKUP($A174,Entry!A:D,3,FALSE))</f>
        <v/>
      </c>
      <c r="O174" s="44" t="str">
        <f>IF(A174="","",IF(VLOOKUP($A174,Entry!A:D,4,FALSE)="","M",VLOOKUP($A174,Entry!A:D,4,FALSE)))</f>
        <v/>
      </c>
      <c r="P174" s="45" t="e">
        <f>VLOOKUP(Finish!A174,Summit!A:B,2,FALSE)</f>
        <v>#N/A</v>
      </c>
      <c r="Q174" s="45" t="str">
        <f>IF(AND(ROW()&gt;4,COUNTIF($O$4:$O174,$O174)=1),"*","")</f>
        <v/>
      </c>
      <c r="R174" s="66">
        <f t="shared" si="19"/>
        <v>6.3194444444444442E-2</v>
      </c>
      <c r="S174" s="45">
        <f t="shared" si="20"/>
        <v>171</v>
      </c>
    </row>
    <row r="175" spans="1:19" x14ac:dyDescent="0.25">
      <c r="A175" s="1"/>
      <c r="B175" s="64" t="str">
        <f>IF(A175="","ready",IF(COUNTIF(Entry!L:L,A175)=0,"unknown number",IF(MATCH(A175,A:A,0)&lt;ROW(),"duplicate number","OK")))</f>
        <v>ready</v>
      </c>
      <c r="C175" s="1">
        <f t="shared" si="22"/>
        <v>1</v>
      </c>
      <c r="D175" s="1">
        <f t="shared" si="22"/>
        <v>31</v>
      </c>
      <c r="E175" s="1"/>
      <c r="F175" s="66">
        <f t="shared" si="16"/>
        <v>6.3194444444444442E-2</v>
      </c>
      <c r="G175" s="65" t="str">
        <f t="shared" si="17"/>
        <v>ready</v>
      </c>
      <c r="H175" s="45">
        <f t="shared" si="18"/>
        <v>172</v>
      </c>
      <c r="I175" s="45" t="str">
        <f>IF(A175="","",O175&amp;":"&amp;COUNTIF(O$4:O175,O175))</f>
        <v/>
      </c>
      <c r="J175" s="45" t="str">
        <f>IF(LEFT(O175,1)="W",COUNTIF(O$4:O175,"W*"),"")</f>
        <v/>
      </c>
      <c r="M175" s="44" t="str">
        <f>IF(A175="","",VLOOKUP($A175,Entry!A:D,2,FALSE))</f>
        <v/>
      </c>
      <c r="N175" s="44" t="str">
        <f>IF(A175="","",VLOOKUP($A175,Entry!A:D,3,FALSE))</f>
        <v/>
      </c>
      <c r="O175" s="44" t="str">
        <f>IF(A175="","",IF(VLOOKUP($A175,Entry!A:D,4,FALSE)="","M",VLOOKUP($A175,Entry!A:D,4,FALSE)))</f>
        <v/>
      </c>
      <c r="P175" s="45" t="e">
        <f>VLOOKUP(Finish!A175,Summit!A:B,2,FALSE)</f>
        <v>#N/A</v>
      </c>
      <c r="Q175" s="45" t="str">
        <f>IF(AND(ROW()&gt;4,COUNTIF($O$4:$O175,$O175)=1),"*","")</f>
        <v/>
      </c>
      <c r="R175" s="66">
        <f t="shared" si="19"/>
        <v>6.3194444444444442E-2</v>
      </c>
      <c r="S175" s="45">
        <f t="shared" si="20"/>
        <v>172</v>
      </c>
    </row>
    <row r="176" spans="1:19" x14ac:dyDescent="0.25">
      <c r="A176" s="1"/>
      <c r="B176" s="64" t="str">
        <f>IF(A176="","ready",IF(COUNTIF(Entry!L:L,A176)=0,"unknown number",IF(MATCH(A176,A:A,0)&lt;ROW(),"duplicate number","OK")))</f>
        <v>ready</v>
      </c>
      <c r="C176" s="1">
        <f t="shared" si="22"/>
        <v>1</v>
      </c>
      <c r="D176" s="1">
        <f t="shared" si="22"/>
        <v>31</v>
      </c>
      <c r="E176" s="1"/>
      <c r="F176" s="66">
        <f t="shared" si="16"/>
        <v>6.3194444444444442E-2</v>
      </c>
      <c r="G176" s="65" t="str">
        <f t="shared" si="17"/>
        <v>ready</v>
      </c>
      <c r="H176" s="45">
        <f t="shared" si="18"/>
        <v>173</v>
      </c>
      <c r="I176" s="45" t="str">
        <f>IF(A176="","",O176&amp;":"&amp;COUNTIF(O$4:O176,O176))</f>
        <v/>
      </c>
      <c r="J176" s="45" t="str">
        <f>IF(LEFT(O176,1)="W",COUNTIF(O$4:O176,"W*"),"")</f>
        <v/>
      </c>
      <c r="M176" s="44" t="str">
        <f>IF(A176="","",VLOOKUP($A176,Entry!A:D,2,FALSE))</f>
        <v/>
      </c>
      <c r="N176" s="44" t="str">
        <f>IF(A176="","",VLOOKUP($A176,Entry!A:D,3,FALSE))</f>
        <v/>
      </c>
      <c r="O176" s="44" t="str">
        <f>IF(A176="","",IF(VLOOKUP($A176,Entry!A:D,4,FALSE)="","M",VLOOKUP($A176,Entry!A:D,4,FALSE)))</f>
        <v/>
      </c>
      <c r="P176" s="45" t="e">
        <f>VLOOKUP(Finish!A176,Summit!A:B,2,FALSE)</f>
        <v>#N/A</v>
      </c>
      <c r="Q176" s="45" t="str">
        <f>IF(AND(ROW()&gt;4,COUNTIF($O$4:$O176,$O176)=1),"*","")</f>
        <v/>
      </c>
      <c r="R176" s="66">
        <f t="shared" si="19"/>
        <v>6.3194444444444442E-2</v>
      </c>
      <c r="S176" s="45">
        <f t="shared" si="20"/>
        <v>173</v>
      </c>
    </row>
    <row r="177" spans="1:19" x14ac:dyDescent="0.25">
      <c r="A177" s="1"/>
      <c r="B177" s="64" t="str">
        <f>IF(A177="","ready",IF(COUNTIF(Entry!L:L,A177)=0,"unknown number",IF(MATCH(A177,A:A,0)&lt;ROW(),"duplicate number","OK")))</f>
        <v>ready</v>
      </c>
      <c r="C177" s="1">
        <f t="shared" si="22"/>
        <v>1</v>
      </c>
      <c r="D177" s="1">
        <f t="shared" si="22"/>
        <v>31</v>
      </c>
      <c r="E177" s="1"/>
      <c r="F177" s="66">
        <f t="shared" si="16"/>
        <v>6.3194444444444442E-2</v>
      </c>
      <c r="G177" s="65" t="str">
        <f t="shared" si="17"/>
        <v>ready</v>
      </c>
      <c r="H177" s="45">
        <f t="shared" si="18"/>
        <v>174</v>
      </c>
      <c r="I177" s="45" t="str">
        <f>IF(A177="","",O177&amp;":"&amp;COUNTIF(O$4:O177,O177))</f>
        <v/>
      </c>
      <c r="J177" s="45" t="str">
        <f>IF(LEFT(O177,1)="W",COUNTIF(O$4:O177,"W*"),"")</f>
        <v/>
      </c>
      <c r="M177" s="44" t="str">
        <f>IF(A177="","",VLOOKUP($A177,Entry!A:D,2,FALSE))</f>
        <v/>
      </c>
      <c r="N177" s="44" t="str">
        <f>IF(A177="","",VLOOKUP($A177,Entry!A:D,3,FALSE))</f>
        <v/>
      </c>
      <c r="O177" s="44" t="str">
        <f>IF(A177="","",IF(VLOOKUP($A177,Entry!A:D,4,FALSE)="","M",VLOOKUP($A177,Entry!A:D,4,FALSE)))</f>
        <v/>
      </c>
      <c r="P177" s="45" t="e">
        <f>VLOOKUP(Finish!A177,Summit!A:B,2,FALSE)</f>
        <v>#N/A</v>
      </c>
      <c r="Q177" s="45" t="str">
        <f>IF(AND(ROW()&gt;4,COUNTIF($O$4:$O177,$O177)=1),"*","")</f>
        <v/>
      </c>
      <c r="R177" s="66">
        <f t="shared" si="19"/>
        <v>6.3194444444444442E-2</v>
      </c>
      <c r="S177" s="45">
        <f t="shared" si="20"/>
        <v>174</v>
      </c>
    </row>
    <row r="178" spans="1:19" x14ac:dyDescent="0.25">
      <c r="A178" s="1"/>
      <c r="B178" s="64" t="str">
        <f>IF(A178="","ready",IF(COUNTIF(Entry!L:L,A178)=0,"unknown number",IF(MATCH(A178,A:A,0)&lt;ROW(),"duplicate number","OK")))</f>
        <v>ready</v>
      </c>
      <c r="C178" s="1">
        <f t="shared" si="22"/>
        <v>1</v>
      </c>
      <c r="D178" s="1">
        <f t="shared" si="22"/>
        <v>31</v>
      </c>
      <c r="E178" s="1"/>
      <c r="F178" s="66">
        <f t="shared" si="16"/>
        <v>6.3194444444444442E-2</v>
      </c>
      <c r="G178" s="65" t="str">
        <f t="shared" si="17"/>
        <v>ready</v>
      </c>
      <c r="H178" s="45">
        <f t="shared" si="18"/>
        <v>175</v>
      </c>
      <c r="I178" s="45" t="str">
        <f>IF(A178="","",O178&amp;":"&amp;COUNTIF(O$4:O178,O178))</f>
        <v/>
      </c>
      <c r="J178" s="45" t="str">
        <f>IF(LEFT(O178,1)="W",COUNTIF(O$4:O178,"W*"),"")</f>
        <v/>
      </c>
      <c r="M178" s="44" t="str">
        <f>IF(A178="","",VLOOKUP($A178,Entry!A:D,2,FALSE))</f>
        <v/>
      </c>
      <c r="N178" s="44" t="str">
        <f>IF(A178="","",VLOOKUP($A178,Entry!A:D,3,FALSE))</f>
        <v/>
      </c>
      <c r="O178" s="44" t="str">
        <f>IF(A178="","",IF(VLOOKUP($A178,Entry!A:D,4,FALSE)="","M",VLOOKUP($A178,Entry!A:D,4,FALSE)))</f>
        <v/>
      </c>
      <c r="P178" s="45" t="e">
        <f>VLOOKUP(Finish!A178,Summit!A:B,2,FALSE)</f>
        <v>#N/A</v>
      </c>
      <c r="Q178" s="45" t="str">
        <f>IF(AND(ROW()&gt;4,COUNTIF($O$4:$O178,$O178)=1),"*","")</f>
        <v/>
      </c>
      <c r="R178" s="66">
        <f t="shared" si="19"/>
        <v>6.3194444444444442E-2</v>
      </c>
      <c r="S178" s="45">
        <f t="shared" si="20"/>
        <v>175</v>
      </c>
    </row>
    <row r="179" spans="1:19" x14ac:dyDescent="0.25">
      <c r="A179" s="1"/>
      <c r="B179" s="64" t="str">
        <f>IF(A179="","ready",IF(COUNTIF(Entry!L:L,A179)=0,"unknown number",IF(MATCH(A179,A:A,0)&lt;ROW(),"duplicate number","OK")))</f>
        <v>ready</v>
      </c>
      <c r="C179" s="1">
        <f t="shared" si="22"/>
        <v>1</v>
      </c>
      <c r="D179" s="1">
        <f t="shared" si="22"/>
        <v>31</v>
      </c>
      <c r="E179" s="1"/>
      <c r="F179" s="66">
        <f t="shared" si="16"/>
        <v>6.3194444444444442E-2</v>
      </c>
      <c r="G179" s="65" t="str">
        <f t="shared" si="17"/>
        <v>ready</v>
      </c>
      <c r="H179" s="45">
        <f t="shared" si="18"/>
        <v>176</v>
      </c>
      <c r="I179" s="45" t="str">
        <f>IF(A179="","",O179&amp;":"&amp;COUNTIF(O$4:O179,O179))</f>
        <v/>
      </c>
      <c r="J179" s="45" t="str">
        <f>IF(LEFT(O179,1)="W",COUNTIF(O$4:O179,"W*"),"")</f>
        <v/>
      </c>
      <c r="M179" s="44" t="str">
        <f>IF(A179="","",VLOOKUP($A179,Entry!A:D,2,FALSE))</f>
        <v/>
      </c>
      <c r="N179" s="44" t="str">
        <f>IF(A179="","",VLOOKUP($A179,Entry!A:D,3,FALSE))</f>
        <v/>
      </c>
      <c r="O179" s="44" t="str">
        <f>IF(A179="","",IF(VLOOKUP($A179,Entry!A:D,4,FALSE)="","M",VLOOKUP($A179,Entry!A:D,4,FALSE)))</f>
        <v/>
      </c>
      <c r="P179" s="45" t="e">
        <f>VLOOKUP(Finish!A179,Summit!A:B,2,FALSE)</f>
        <v>#N/A</v>
      </c>
      <c r="Q179" s="45" t="str">
        <f>IF(AND(ROW()&gt;4,COUNTIF($O$4:$O179,$O179)=1),"*","")</f>
        <v/>
      </c>
      <c r="R179" s="66">
        <f t="shared" si="19"/>
        <v>6.3194444444444442E-2</v>
      </c>
      <c r="S179" s="45">
        <f t="shared" si="20"/>
        <v>176</v>
      </c>
    </row>
    <row r="180" spans="1:19" x14ac:dyDescent="0.25">
      <c r="A180" s="1"/>
      <c r="B180" s="64" t="str">
        <f>IF(A180="","ready",IF(COUNTIF(Entry!L:L,A180)=0,"unknown number",IF(MATCH(A180,A:A,0)&lt;ROW(),"duplicate number","OK")))</f>
        <v>ready</v>
      </c>
      <c r="C180" s="1">
        <f t="shared" si="22"/>
        <v>1</v>
      </c>
      <c r="D180" s="1">
        <f t="shared" si="22"/>
        <v>31</v>
      </c>
      <c r="E180" s="1"/>
      <c r="F180" s="66">
        <f t="shared" si="16"/>
        <v>6.3194444444444442E-2</v>
      </c>
      <c r="G180" s="65" t="str">
        <f t="shared" si="17"/>
        <v>ready</v>
      </c>
      <c r="H180" s="45">
        <f t="shared" si="18"/>
        <v>177</v>
      </c>
      <c r="I180" s="45" t="str">
        <f>IF(A180="","",O180&amp;":"&amp;COUNTIF(O$4:O180,O180))</f>
        <v/>
      </c>
      <c r="J180" s="45" t="str">
        <f>IF(LEFT(O180,1)="W",COUNTIF(O$4:O180,"W*"),"")</f>
        <v/>
      </c>
      <c r="M180" s="44" t="str">
        <f>IF(A180="","",VLOOKUP($A180,Entry!A:D,2,FALSE))</f>
        <v/>
      </c>
      <c r="N180" s="44" t="str">
        <f>IF(A180="","",VLOOKUP($A180,Entry!A:D,3,FALSE))</f>
        <v/>
      </c>
      <c r="O180" s="44" t="str">
        <f>IF(A180="","",IF(VLOOKUP($A180,Entry!A:D,4,FALSE)="","M",VLOOKUP($A180,Entry!A:D,4,FALSE)))</f>
        <v/>
      </c>
      <c r="P180" s="45" t="e">
        <f>VLOOKUP(Finish!A180,Summit!A:B,2,FALSE)</f>
        <v>#N/A</v>
      </c>
      <c r="Q180" s="45" t="str">
        <f>IF(AND(ROW()&gt;4,COUNTIF($O$4:$O180,$O180)=1),"*","")</f>
        <v/>
      </c>
      <c r="R180" s="66">
        <f t="shared" si="19"/>
        <v>6.3194444444444442E-2</v>
      </c>
      <c r="S180" s="45">
        <f t="shared" si="20"/>
        <v>177</v>
      </c>
    </row>
    <row r="181" spans="1:19" x14ac:dyDescent="0.25">
      <c r="A181" s="1"/>
      <c r="B181" s="64" t="str">
        <f>IF(A181="","ready",IF(COUNTIF(Entry!L:L,A181)=0,"unknown number",IF(MATCH(A181,A:A,0)&lt;ROW(),"duplicate number","OK")))</f>
        <v>ready</v>
      </c>
      <c r="C181" s="1">
        <f t="shared" si="22"/>
        <v>1</v>
      </c>
      <c r="D181" s="1">
        <f t="shared" si="22"/>
        <v>31</v>
      </c>
      <c r="E181" s="1"/>
      <c r="F181" s="66">
        <f t="shared" si="16"/>
        <v>6.3194444444444442E-2</v>
      </c>
      <c r="G181" s="65" t="str">
        <f t="shared" si="17"/>
        <v>ready</v>
      </c>
      <c r="H181" s="45">
        <f t="shared" si="18"/>
        <v>178</v>
      </c>
      <c r="I181" s="45" t="str">
        <f>IF(A181="","",O181&amp;":"&amp;COUNTIF(O$4:O181,O181))</f>
        <v/>
      </c>
      <c r="J181" s="45" t="str">
        <f>IF(LEFT(O181,1)="W",COUNTIF(O$4:O181,"W*"),"")</f>
        <v/>
      </c>
      <c r="M181" s="44" t="str">
        <f>IF(A181="","",VLOOKUP($A181,Entry!A:D,2,FALSE))</f>
        <v/>
      </c>
      <c r="N181" s="44" t="str">
        <f>IF(A181="","",VLOOKUP($A181,Entry!A:D,3,FALSE))</f>
        <v/>
      </c>
      <c r="O181" s="44" t="str">
        <f>IF(A181="","",IF(VLOOKUP($A181,Entry!A:D,4,FALSE)="","M",VLOOKUP($A181,Entry!A:D,4,FALSE)))</f>
        <v/>
      </c>
      <c r="P181" s="45" t="e">
        <f>VLOOKUP(Finish!A181,Summit!A:B,2,FALSE)</f>
        <v>#N/A</v>
      </c>
      <c r="Q181" s="45" t="str">
        <f>IF(AND(ROW()&gt;4,COUNTIF($O$4:$O181,$O181)=1),"*","")</f>
        <v/>
      </c>
      <c r="R181" s="66">
        <f t="shared" si="19"/>
        <v>6.3194444444444442E-2</v>
      </c>
      <c r="S181" s="45">
        <f t="shared" si="20"/>
        <v>178</v>
      </c>
    </row>
    <row r="182" spans="1:19" x14ac:dyDescent="0.25">
      <c r="A182" s="1"/>
      <c r="B182" s="64" t="str">
        <f>IF(A182="","ready",IF(COUNTIF(Entry!L:L,A182)=0,"unknown number",IF(MATCH(A182,A:A,0)&lt;ROW(),"duplicate number","OK")))</f>
        <v>ready</v>
      </c>
      <c r="C182" s="1">
        <f t="shared" si="22"/>
        <v>1</v>
      </c>
      <c r="D182" s="1">
        <f t="shared" si="22"/>
        <v>31</v>
      </c>
      <c r="E182" s="1"/>
      <c r="F182" s="66">
        <f t="shared" si="16"/>
        <v>6.3194444444444442E-2</v>
      </c>
      <c r="G182" s="65" t="str">
        <f t="shared" si="17"/>
        <v>ready</v>
      </c>
      <c r="H182" s="45">
        <f t="shared" si="18"/>
        <v>179</v>
      </c>
      <c r="I182" s="45" t="str">
        <f>IF(A182="","",O182&amp;":"&amp;COUNTIF(O$4:O182,O182))</f>
        <v/>
      </c>
      <c r="J182" s="45" t="str">
        <f>IF(LEFT(O182,1)="W",COUNTIF(O$4:O182,"W*"),"")</f>
        <v/>
      </c>
      <c r="M182" s="44" t="str">
        <f>IF(A182="","",VLOOKUP($A182,Entry!A:D,2,FALSE))</f>
        <v/>
      </c>
      <c r="N182" s="44" t="str">
        <f>IF(A182="","",VLOOKUP($A182,Entry!A:D,3,FALSE))</f>
        <v/>
      </c>
      <c r="O182" s="44" t="str">
        <f>IF(A182="","",IF(VLOOKUP($A182,Entry!A:D,4,FALSE)="","M",VLOOKUP($A182,Entry!A:D,4,FALSE)))</f>
        <v/>
      </c>
      <c r="P182" s="45" t="e">
        <f>VLOOKUP(Finish!A182,Summit!A:B,2,FALSE)</f>
        <v>#N/A</v>
      </c>
      <c r="Q182" s="45" t="str">
        <f>IF(AND(ROW()&gt;4,COUNTIF($O$4:$O182,$O182)=1),"*","")</f>
        <v/>
      </c>
      <c r="R182" s="66">
        <f t="shared" si="19"/>
        <v>6.3194444444444442E-2</v>
      </c>
      <c r="S182" s="45">
        <f t="shared" si="20"/>
        <v>179</v>
      </c>
    </row>
    <row r="183" spans="1:19" x14ac:dyDescent="0.25">
      <c r="A183" s="1"/>
      <c r="B183" s="64" t="str">
        <f>IF(A183="","ready",IF(COUNTIF(Entry!L:L,A183)=0,"unknown number",IF(MATCH(A183,A:A,0)&lt;ROW(),"duplicate number","OK")))</f>
        <v>ready</v>
      </c>
      <c r="C183" s="1">
        <f t="shared" si="22"/>
        <v>1</v>
      </c>
      <c r="D183" s="1">
        <f t="shared" si="22"/>
        <v>31</v>
      </c>
      <c r="E183" s="1"/>
      <c r="F183" s="66">
        <f t="shared" si="16"/>
        <v>6.3194444444444442E-2</v>
      </c>
      <c r="G183" s="65" t="str">
        <f t="shared" si="17"/>
        <v>ready</v>
      </c>
      <c r="H183" s="45">
        <f t="shared" si="18"/>
        <v>180</v>
      </c>
      <c r="I183" s="45" t="str">
        <f>IF(A183="","",O183&amp;":"&amp;COUNTIF(O$4:O183,O183))</f>
        <v/>
      </c>
      <c r="J183" s="45" t="str">
        <f>IF(LEFT(O183,1)="W",COUNTIF(O$4:O183,"W*"),"")</f>
        <v/>
      </c>
      <c r="M183" s="44" t="str">
        <f>IF(A183="","",VLOOKUP($A183,Entry!A:D,2,FALSE))</f>
        <v/>
      </c>
      <c r="N183" s="44" t="str">
        <f>IF(A183="","",VLOOKUP($A183,Entry!A:D,3,FALSE))</f>
        <v/>
      </c>
      <c r="O183" s="44" t="str">
        <f>IF(A183="","",IF(VLOOKUP($A183,Entry!A:D,4,FALSE)="","M",VLOOKUP($A183,Entry!A:D,4,FALSE)))</f>
        <v/>
      </c>
      <c r="P183" s="45" t="e">
        <f>VLOOKUP(Finish!A183,Summit!A:B,2,FALSE)</f>
        <v>#N/A</v>
      </c>
      <c r="Q183" s="45" t="str">
        <f>IF(AND(ROW()&gt;4,COUNTIF($O$4:$O183,$O183)=1),"*","")</f>
        <v/>
      </c>
      <c r="R183" s="66">
        <f t="shared" si="19"/>
        <v>6.3194444444444442E-2</v>
      </c>
      <c r="S183" s="45">
        <f t="shared" si="20"/>
        <v>180</v>
      </c>
    </row>
    <row r="184" spans="1:19" x14ac:dyDescent="0.25">
      <c r="A184" s="1"/>
      <c r="B184" s="64" t="str">
        <f>IF(A184="","ready",IF(COUNTIF(Entry!L:L,A184)=0,"unknown number",IF(MATCH(A184,A:A,0)&lt;ROW(),"duplicate number","OK")))</f>
        <v>ready</v>
      </c>
      <c r="C184" s="1">
        <f t="shared" si="22"/>
        <v>1</v>
      </c>
      <c r="D184" s="1">
        <f t="shared" si="22"/>
        <v>31</v>
      </c>
      <c r="E184" s="1"/>
      <c r="F184" s="66">
        <f t="shared" si="16"/>
        <v>6.3194444444444442E-2</v>
      </c>
      <c r="G184" s="65" t="str">
        <f t="shared" si="17"/>
        <v>ready</v>
      </c>
      <c r="H184" s="45">
        <f t="shared" si="18"/>
        <v>181</v>
      </c>
      <c r="I184" s="45" t="str">
        <f>IF(A184="","",O184&amp;":"&amp;COUNTIF(O$4:O184,O184))</f>
        <v/>
      </c>
      <c r="J184" s="45" t="str">
        <f>IF(LEFT(O184,1)="W",COUNTIF(O$4:O184,"W*"),"")</f>
        <v/>
      </c>
      <c r="M184" s="44" t="str">
        <f>IF(A184="","",VLOOKUP($A184,Entry!A:D,2,FALSE))</f>
        <v/>
      </c>
      <c r="N184" s="44" t="str">
        <f>IF(A184="","",VLOOKUP($A184,Entry!A:D,3,FALSE))</f>
        <v/>
      </c>
      <c r="O184" s="44" t="str">
        <f>IF(A184="","",IF(VLOOKUP($A184,Entry!A:D,4,FALSE)="","M",VLOOKUP($A184,Entry!A:D,4,FALSE)))</f>
        <v/>
      </c>
      <c r="P184" s="45" t="e">
        <f>VLOOKUP(Finish!A184,Summit!A:B,2,FALSE)</f>
        <v>#N/A</v>
      </c>
      <c r="Q184" s="45" t="str">
        <f>IF(AND(ROW()&gt;4,COUNTIF($O$4:$O184,$O184)=1),"*","")</f>
        <v/>
      </c>
      <c r="R184" s="66">
        <f t="shared" si="19"/>
        <v>6.3194444444444442E-2</v>
      </c>
      <c r="S184" s="45">
        <f t="shared" si="20"/>
        <v>181</v>
      </c>
    </row>
    <row r="185" spans="1:19" x14ac:dyDescent="0.25">
      <c r="A185" s="1"/>
      <c r="B185" s="64" t="str">
        <f>IF(A185="","ready",IF(COUNTIF(Entry!L:L,A185)=0,"unknown number",IF(MATCH(A185,A:A,0)&lt;ROW(),"duplicate number","OK")))</f>
        <v>ready</v>
      </c>
      <c r="C185" s="1">
        <f t="shared" si="22"/>
        <v>1</v>
      </c>
      <c r="D185" s="1">
        <f t="shared" si="22"/>
        <v>31</v>
      </c>
      <c r="E185" s="1"/>
      <c r="F185" s="66">
        <f t="shared" si="16"/>
        <v>6.3194444444444442E-2</v>
      </c>
      <c r="G185" s="65" t="str">
        <f t="shared" si="17"/>
        <v>ready</v>
      </c>
      <c r="H185" s="45">
        <f t="shared" si="18"/>
        <v>182</v>
      </c>
      <c r="I185" s="45" t="str">
        <f>IF(A185="","",O185&amp;":"&amp;COUNTIF(O$4:O185,O185))</f>
        <v/>
      </c>
      <c r="J185" s="45" t="str">
        <f>IF(LEFT(O185,1)="W",COUNTIF(O$4:O185,"W*"),"")</f>
        <v/>
      </c>
      <c r="M185" s="44" t="str">
        <f>IF(A185="","",VLOOKUP($A185,Entry!A:D,2,FALSE))</f>
        <v/>
      </c>
      <c r="N185" s="44" t="str">
        <f>IF(A185="","",VLOOKUP($A185,Entry!A:D,3,FALSE))</f>
        <v/>
      </c>
      <c r="O185" s="44" t="str">
        <f>IF(A185="","",IF(VLOOKUP($A185,Entry!A:D,4,FALSE)="","M",VLOOKUP($A185,Entry!A:D,4,FALSE)))</f>
        <v/>
      </c>
      <c r="P185" s="45" t="e">
        <f>VLOOKUP(Finish!A185,Summit!A:B,2,FALSE)</f>
        <v>#N/A</v>
      </c>
      <c r="Q185" s="45" t="str">
        <f>IF(AND(ROW()&gt;4,COUNTIF($O$4:$O185,$O185)=1),"*","")</f>
        <v/>
      </c>
      <c r="R185" s="66">
        <f t="shared" si="19"/>
        <v>6.3194444444444442E-2</v>
      </c>
      <c r="S185" s="45">
        <f t="shared" si="20"/>
        <v>182</v>
      </c>
    </row>
    <row r="186" spans="1:19" x14ac:dyDescent="0.25">
      <c r="A186" s="1"/>
      <c r="B186" s="64" t="str">
        <f>IF(A186="","ready",IF(COUNTIF(Entry!L:L,A186)=0,"unknown number",IF(MATCH(A186,A:A,0)&lt;ROW(),"duplicate number","OK")))</f>
        <v>ready</v>
      </c>
      <c r="C186" s="1">
        <f t="shared" si="22"/>
        <v>1</v>
      </c>
      <c r="D186" s="1">
        <f t="shared" si="22"/>
        <v>31</v>
      </c>
      <c r="E186" s="1"/>
      <c r="F186" s="66">
        <f t="shared" si="16"/>
        <v>6.3194444444444442E-2</v>
      </c>
      <c r="G186" s="65" t="str">
        <f t="shared" si="17"/>
        <v>ready</v>
      </c>
      <c r="H186" s="45">
        <f t="shared" si="18"/>
        <v>183</v>
      </c>
      <c r="I186" s="45" t="str">
        <f>IF(A186="","",O186&amp;":"&amp;COUNTIF(O$4:O186,O186))</f>
        <v/>
      </c>
      <c r="J186" s="45" t="str">
        <f>IF(LEFT(O186,1)="W",COUNTIF(O$4:O186,"W*"),"")</f>
        <v/>
      </c>
      <c r="M186" s="44" t="str">
        <f>IF(A186="","",VLOOKUP($A186,Entry!A:D,2,FALSE))</f>
        <v/>
      </c>
      <c r="N186" s="44" t="str">
        <f>IF(A186="","",VLOOKUP($A186,Entry!A:D,3,FALSE))</f>
        <v/>
      </c>
      <c r="O186" s="44" t="str">
        <f>IF(A186="","",IF(VLOOKUP($A186,Entry!A:D,4,FALSE)="","M",VLOOKUP($A186,Entry!A:D,4,FALSE)))</f>
        <v/>
      </c>
      <c r="P186" s="45" t="e">
        <f>VLOOKUP(Finish!A186,Summit!A:B,2,FALSE)</f>
        <v>#N/A</v>
      </c>
      <c r="Q186" s="45" t="str">
        <f>IF(AND(ROW()&gt;4,COUNTIF($O$4:$O186,$O186)=1),"*","")</f>
        <v/>
      </c>
      <c r="R186" s="66">
        <f t="shared" si="19"/>
        <v>6.3194444444444442E-2</v>
      </c>
      <c r="S186" s="45">
        <f t="shared" si="20"/>
        <v>183</v>
      </c>
    </row>
    <row r="187" spans="1:19" x14ac:dyDescent="0.25">
      <c r="A187" s="1"/>
      <c r="B187" s="64" t="str">
        <f>IF(A187="","ready",IF(COUNTIF(Entry!L:L,A187)=0,"unknown number",IF(MATCH(A187,A:A,0)&lt;ROW(),"duplicate number","OK")))</f>
        <v>ready</v>
      </c>
      <c r="C187" s="1">
        <f t="shared" si="22"/>
        <v>1</v>
      </c>
      <c r="D187" s="1">
        <f t="shared" si="22"/>
        <v>31</v>
      </c>
      <c r="E187" s="1"/>
      <c r="F187" s="66">
        <f t="shared" si="16"/>
        <v>6.3194444444444442E-2</v>
      </c>
      <c r="G187" s="65" t="str">
        <f t="shared" si="17"/>
        <v>ready</v>
      </c>
      <c r="H187" s="45">
        <f t="shared" si="18"/>
        <v>184</v>
      </c>
      <c r="I187" s="45" t="str">
        <f>IF(A187="","",O187&amp;":"&amp;COUNTIF(O$4:O187,O187))</f>
        <v/>
      </c>
      <c r="J187" s="45" t="str">
        <f>IF(LEFT(O187,1)="W",COUNTIF(O$4:O187,"W*"),"")</f>
        <v/>
      </c>
      <c r="M187" s="44" t="str">
        <f>IF(A187="","",VLOOKUP($A187,Entry!A:D,2,FALSE))</f>
        <v/>
      </c>
      <c r="N187" s="44" t="str">
        <f>IF(A187="","",VLOOKUP($A187,Entry!A:D,3,FALSE))</f>
        <v/>
      </c>
      <c r="O187" s="44" t="str">
        <f>IF(A187="","",IF(VLOOKUP($A187,Entry!A:D,4,FALSE)="","M",VLOOKUP($A187,Entry!A:D,4,FALSE)))</f>
        <v/>
      </c>
      <c r="P187" s="45" t="e">
        <f>VLOOKUP(Finish!A187,Summit!A:B,2,FALSE)</f>
        <v>#N/A</v>
      </c>
      <c r="Q187" s="45" t="str">
        <f>IF(AND(ROW()&gt;4,COUNTIF($O$4:$O187,$O187)=1),"*","")</f>
        <v/>
      </c>
      <c r="R187" s="66">
        <f t="shared" si="19"/>
        <v>6.3194444444444442E-2</v>
      </c>
      <c r="S187" s="45">
        <f t="shared" si="20"/>
        <v>184</v>
      </c>
    </row>
    <row r="188" spans="1:19" x14ac:dyDescent="0.25">
      <c r="A188" s="1"/>
      <c r="B188" s="64" t="str">
        <f>IF(A188="","ready",IF(COUNTIF(Entry!L:L,A188)=0,"unknown number",IF(MATCH(A188,A:A,0)&lt;ROW(),"duplicate number","OK")))</f>
        <v>ready</v>
      </c>
      <c r="C188" s="1">
        <f t="shared" si="22"/>
        <v>1</v>
      </c>
      <c r="D188" s="1">
        <f t="shared" si="22"/>
        <v>31</v>
      </c>
      <c r="E188" s="1"/>
      <c r="F188" s="66">
        <f t="shared" si="16"/>
        <v>6.3194444444444442E-2</v>
      </c>
      <c r="G188" s="65" t="str">
        <f t="shared" si="17"/>
        <v>ready</v>
      </c>
      <c r="H188" s="45">
        <f t="shared" si="18"/>
        <v>185</v>
      </c>
      <c r="I188" s="45" t="str">
        <f>IF(A188="","",O188&amp;":"&amp;COUNTIF(O$4:O188,O188))</f>
        <v/>
      </c>
      <c r="J188" s="45" t="str">
        <f>IF(LEFT(O188,1)="W",COUNTIF(O$4:O188,"W*"),"")</f>
        <v/>
      </c>
      <c r="M188" s="44" t="str">
        <f>IF(A188="","",VLOOKUP($A188,Entry!A:D,2,FALSE))</f>
        <v/>
      </c>
      <c r="N188" s="44" t="str">
        <f>IF(A188="","",VLOOKUP($A188,Entry!A:D,3,FALSE))</f>
        <v/>
      </c>
      <c r="O188" s="44" t="str">
        <f>IF(A188="","",IF(VLOOKUP($A188,Entry!A:D,4,FALSE)="","M",VLOOKUP($A188,Entry!A:D,4,FALSE)))</f>
        <v/>
      </c>
      <c r="P188" s="45" t="e">
        <f>VLOOKUP(Finish!A188,Summit!A:B,2,FALSE)</f>
        <v>#N/A</v>
      </c>
      <c r="Q188" s="45" t="str">
        <f>IF(AND(ROW()&gt;4,COUNTIF($O$4:$O188,$O188)=1),"*","")</f>
        <v/>
      </c>
      <c r="R188" s="66">
        <f t="shared" si="19"/>
        <v>6.3194444444444442E-2</v>
      </c>
      <c r="S188" s="45">
        <f t="shared" si="20"/>
        <v>185</v>
      </c>
    </row>
    <row r="189" spans="1:19" x14ac:dyDescent="0.25">
      <c r="A189" s="1"/>
      <c r="B189" s="64" t="str">
        <f>IF(A189="","ready",IF(COUNTIF(Entry!L:L,A189)=0,"unknown number",IF(MATCH(A189,A:A,0)&lt;ROW(),"duplicate number","OK")))</f>
        <v>ready</v>
      </c>
      <c r="C189" s="1">
        <f t="shared" si="22"/>
        <v>1</v>
      </c>
      <c r="D189" s="1">
        <f t="shared" si="22"/>
        <v>31</v>
      </c>
      <c r="E189" s="1"/>
      <c r="F189" s="66">
        <f t="shared" si="16"/>
        <v>6.3194444444444442E-2</v>
      </c>
      <c r="G189" s="65" t="str">
        <f t="shared" si="17"/>
        <v>ready</v>
      </c>
      <c r="H189" s="45">
        <f t="shared" si="18"/>
        <v>186</v>
      </c>
      <c r="I189" s="45" t="str">
        <f>IF(A189="","",O189&amp;":"&amp;COUNTIF(O$4:O189,O189))</f>
        <v/>
      </c>
      <c r="J189" s="45" t="str">
        <f>IF(LEFT(O189,1)="W",COUNTIF(O$4:O189,"W*"),"")</f>
        <v/>
      </c>
      <c r="M189" s="44" t="str">
        <f>IF(A189="","",VLOOKUP($A189,Entry!A:D,2,FALSE))</f>
        <v/>
      </c>
      <c r="N189" s="44" t="str">
        <f>IF(A189="","",VLOOKUP($A189,Entry!A:D,3,FALSE))</f>
        <v/>
      </c>
      <c r="O189" s="44" t="str">
        <f>IF(A189="","",IF(VLOOKUP($A189,Entry!A:D,4,FALSE)="","M",VLOOKUP($A189,Entry!A:D,4,FALSE)))</f>
        <v/>
      </c>
      <c r="P189" s="45" t="e">
        <f>VLOOKUP(Finish!A189,Summit!A:B,2,FALSE)</f>
        <v>#N/A</v>
      </c>
      <c r="Q189" s="45" t="str">
        <f>IF(AND(ROW()&gt;4,COUNTIF($O$4:$O189,$O189)=1),"*","")</f>
        <v/>
      </c>
      <c r="R189" s="66">
        <f t="shared" si="19"/>
        <v>6.3194444444444442E-2</v>
      </c>
      <c r="S189" s="45">
        <f t="shared" si="20"/>
        <v>186</v>
      </c>
    </row>
    <row r="190" spans="1:19" x14ac:dyDescent="0.25">
      <c r="A190" s="1"/>
      <c r="B190" s="64" t="str">
        <f>IF(A190="","ready",IF(COUNTIF(Entry!L:L,A190)=0,"unknown number",IF(MATCH(A190,A:A,0)&lt;ROW(),"duplicate number","OK")))</f>
        <v>ready</v>
      </c>
      <c r="C190" s="1">
        <f t="shared" si="22"/>
        <v>1</v>
      </c>
      <c r="D190" s="1">
        <f t="shared" si="22"/>
        <v>31</v>
      </c>
      <c r="E190" s="1"/>
      <c r="F190" s="66">
        <f t="shared" si="16"/>
        <v>6.3194444444444442E-2</v>
      </c>
      <c r="G190" s="65" t="str">
        <f t="shared" si="17"/>
        <v>ready</v>
      </c>
      <c r="H190" s="45">
        <f t="shared" si="18"/>
        <v>187</v>
      </c>
      <c r="I190" s="45" t="str">
        <f>IF(A190="","",O190&amp;":"&amp;COUNTIF(O$4:O190,O190))</f>
        <v/>
      </c>
      <c r="J190" s="45" t="str">
        <f>IF(LEFT(O190,1)="W",COUNTIF(O$4:O190,"W*"),"")</f>
        <v/>
      </c>
      <c r="M190" s="44" t="str">
        <f>IF(A190="","",VLOOKUP($A190,Entry!A:D,2,FALSE))</f>
        <v/>
      </c>
      <c r="N190" s="44" t="str">
        <f>IF(A190="","",VLOOKUP($A190,Entry!A:D,3,FALSE))</f>
        <v/>
      </c>
      <c r="O190" s="44" t="str">
        <f>IF(A190="","",IF(VLOOKUP($A190,Entry!A:D,4,FALSE)="","M",VLOOKUP($A190,Entry!A:D,4,FALSE)))</f>
        <v/>
      </c>
      <c r="P190" s="45" t="e">
        <f>VLOOKUP(Finish!A190,Summit!A:B,2,FALSE)</f>
        <v>#N/A</v>
      </c>
      <c r="Q190" s="45" t="str">
        <f>IF(AND(ROW()&gt;4,COUNTIF($O$4:$O190,$O190)=1),"*","")</f>
        <v/>
      </c>
      <c r="R190" s="66">
        <f t="shared" si="19"/>
        <v>6.3194444444444442E-2</v>
      </c>
      <c r="S190" s="45">
        <f t="shared" si="20"/>
        <v>187</v>
      </c>
    </row>
    <row r="191" spans="1:19" x14ac:dyDescent="0.25">
      <c r="A191" s="1"/>
      <c r="B191" s="64" t="str">
        <f>IF(A191="","ready",IF(COUNTIF(Entry!L:L,A191)=0,"unknown number",IF(MATCH(A191,A:A,0)&lt;ROW(),"duplicate number","OK")))</f>
        <v>ready</v>
      </c>
      <c r="C191" s="1">
        <f t="shared" si="22"/>
        <v>1</v>
      </c>
      <c r="D191" s="1">
        <f t="shared" si="22"/>
        <v>31</v>
      </c>
      <c r="E191" s="1"/>
      <c r="F191" s="66">
        <f t="shared" si="16"/>
        <v>6.3194444444444442E-2</v>
      </c>
      <c r="G191" s="65" t="str">
        <f t="shared" si="17"/>
        <v>ready</v>
      </c>
      <c r="H191" s="45">
        <f t="shared" si="18"/>
        <v>188</v>
      </c>
      <c r="I191" s="45" t="str">
        <f>IF(A191="","",O191&amp;":"&amp;COUNTIF(O$4:O191,O191))</f>
        <v/>
      </c>
      <c r="J191" s="45" t="str">
        <f>IF(LEFT(O191,1)="W",COUNTIF(O$4:O191,"W*"),"")</f>
        <v/>
      </c>
      <c r="M191" s="44" t="str">
        <f>IF(A191="","",VLOOKUP($A191,Entry!A:D,2,FALSE))</f>
        <v/>
      </c>
      <c r="N191" s="44" t="str">
        <f>IF(A191="","",VLOOKUP($A191,Entry!A:D,3,FALSE))</f>
        <v/>
      </c>
      <c r="O191" s="44" t="str">
        <f>IF(A191="","",IF(VLOOKUP($A191,Entry!A:D,4,FALSE)="","M",VLOOKUP($A191,Entry!A:D,4,FALSE)))</f>
        <v/>
      </c>
      <c r="P191" s="45" t="e">
        <f>VLOOKUP(Finish!A191,Summit!A:B,2,FALSE)</f>
        <v>#N/A</v>
      </c>
      <c r="Q191" s="45" t="str">
        <f>IF(AND(ROW()&gt;4,COUNTIF($O$4:$O191,$O191)=1),"*","")</f>
        <v/>
      </c>
      <c r="R191" s="66">
        <f t="shared" si="19"/>
        <v>6.3194444444444442E-2</v>
      </c>
      <c r="S191" s="45">
        <f t="shared" si="20"/>
        <v>188</v>
      </c>
    </row>
    <row r="192" spans="1:19" x14ac:dyDescent="0.25">
      <c r="A192" s="1"/>
      <c r="B192" s="64" t="str">
        <f>IF(A192="","ready",IF(COUNTIF(Entry!L:L,A192)=0,"unknown number",IF(MATCH(A192,A:A,0)&lt;ROW(),"duplicate number","OK")))</f>
        <v>ready</v>
      </c>
      <c r="C192" s="1">
        <f t="shared" si="22"/>
        <v>1</v>
      </c>
      <c r="D192" s="1">
        <f t="shared" si="22"/>
        <v>31</v>
      </c>
      <c r="E192" s="1"/>
      <c r="F192" s="66">
        <f t="shared" si="16"/>
        <v>6.3194444444444442E-2</v>
      </c>
      <c r="G192" s="65" t="str">
        <f t="shared" si="17"/>
        <v>ready</v>
      </c>
      <c r="H192" s="45">
        <f t="shared" si="18"/>
        <v>189</v>
      </c>
      <c r="I192" s="45" t="str">
        <f>IF(A192="","",O192&amp;":"&amp;COUNTIF(O$4:O192,O192))</f>
        <v/>
      </c>
      <c r="J192" s="45" t="str">
        <f>IF(LEFT(O192,1)="W",COUNTIF(O$4:O192,"W*"),"")</f>
        <v/>
      </c>
      <c r="M192" s="44" t="str">
        <f>IF(A192="","",VLOOKUP($A192,Entry!A:D,2,FALSE))</f>
        <v/>
      </c>
      <c r="N192" s="44" t="str">
        <f>IF(A192="","",VLOOKUP($A192,Entry!A:D,3,FALSE))</f>
        <v/>
      </c>
      <c r="O192" s="44" t="str">
        <f>IF(A192="","",IF(VLOOKUP($A192,Entry!A:D,4,FALSE)="","M",VLOOKUP($A192,Entry!A:D,4,FALSE)))</f>
        <v/>
      </c>
      <c r="P192" s="45" t="e">
        <f>VLOOKUP(Finish!A192,Summit!A:B,2,FALSE)</f>
        <v>#N/A</v>
      </c>
      <c r="Q192" s="45" t="str">
        <f>IF(AND(ROW()&gt;4,COUNTIF($O$4:$O192,$O192)=1),"*","")</f>
        <v/>
      </c>
      <c r="R192" s="66">
        <f t="shared" si="19"/>
        <v>6.3194444444444442E-2</v>
      </c>
      <c r="S192" s="45">
        <f t="shared" si="20"/>
        <v>189</v>
      </c>
    </row>
    <row r="193" spans="1:19" x14ac:dyDescent="0.25">
      <c r="A193" s="1"/>
      <c r="B193" s="64" t="str">
        <f>IF(A193="","ready",IF(COUNTIF(Entry!L:L,A193)=0,"unknown number",IF(MATCH(A193,A:A,0)&lt;ROW(),"duplicate number","OK")))</f>
        <v>ready</v>
      </c>
      <c r="C193" s="1">
        <f t="shared" si="22"/>
        <v>1</v>
      </c>
      <c r="D193" s="1">
        <f t="shared" si="22"/>
        <v>31</v>
      </c>
      <c r="E193" s="1"/>
      <c r="F193" s="66">
        <f t="shared" si="16"/>
        <v>6.3194444444444442E-2</v>
      </c>
      <c r="G193" s="65" t="str">
        <f t="shared" si="17"/>
        <v>ready</v>
      </c>
      <c r="H193" s="45">
        <f t="shared" si="18"/>
        <v>190</v>
      </c>
      <c r="I193" s="45" t="str">
        <f>IF(A193="","",O193&amp;":"&amp;COUNTIF(O$4:O193,O193))</f>
        <v/>
      </c>
      <c r="J193" s="45" t="str">
        <f>IF(LEFT(O193,1)="W",COUNTIF(O$4:O193,"W*"),"")</f>
        <v/>
      </c>
      <c r="M193" s="44" t="str">
        <f>IF(A193="","",VLOOKUP($A193,Entry!A:D,2,FALSE))</f>
        <v/>
      </c>
      <c r="N193" s="44" t="str">
        <f>IF(A193="","",VLOOKUP($A193,Entry!A:D,3,FALSE))</f>
        <v/>
      </c>
      <c r="O193" s="44" t="str">
        <f>IF(A193="","",IF(VLOOKUP($A193,Entry!A:D,4,FALSE)="","M",VLOOKUP($A193,Entry!A:D,4,FALSE)))</f>
        <v/>
      </c>
      <c r="P193" s="45" t="e">
        <f>VLOOKUP(Finish!A193,Summit!A:B,2,FALSE)</f>
        <v>#N/A</v>
      </c>
      <c r="Q193" s="45" t="str">
        <f>IF(AND(ROW()&gt;4,COUNTIF($O$4:$O193,$O193)=1),"*","")</f>
        <v/>
      </c>
      <c r="R193" s="66">
        <f t="shared" si="19"/>
        <v>6.3194444444444442E-2</v>
      </c>
      <c r="S193" s="45">
        <f t="shared" si="20"/>
        <v>190</v>
      </c>
    </row>
    <row r="194" spans="1:19" x14ac:dyDescent="0.25">
      <c r="A194" s="1"/>
      <c r="B194" s="64" t="str">
        <f>IF(A194="","ready",IF(COUNTIF(Entry!L:L,A194)=0,"unknown number",IF(MATCH(A194,A:A,0)&lt;ROW(),"duplicate number","OK")))</f>
        <v>ready</v>
      </c>
      <c r="C194" s="1">
        <f t="shared" si="22"/>
        <v>1</v>
      </c>
      <c r="D194" s="1">
        <f t="shared" si="22"/>
        <v>31</v>
      </c>
      <c r="E194" s="1"/>
      <c r="F194" s="66">
        <f t="shared" si="16"/>
        <v>6.3194444444444442E-2</v>
      </c>
      <c r="G194" s="65" t="str">
        <f t="shared" si="17"/>
        <v>ready</v>
      </c>
      <c r="H194" s="45">
        <f t="shared" si="18"/>
        <v>191</v>
      </c>
      <c r="I194" s="45" t="str">
        <f>IF(A194="","",O194&amp;":"&amp;COUNTIF(O$4:O194,O194))</f>
        <v/>
      </c>
      <c r="J194" s="45" t="str">
        <f>IF(LEFT(O194,1)="W",COUNTIF(O$4:O194,"W*"),"")</f>
        <v/>
      </c>
      <c r="M194" s="44" t="str">
        <f>IF(A194="","",VLOOKUP($A194,Entry!A:D,2,FALSE))</f>
        <v/>
      </c>
      <c r="N194" s="44" t="str">
        <f>IF(A194="","",VLOOKUP($A194,Entry!A:D,3,FALSE))</f>
        <v/>
      </c>
      <c r="O194" s="44" t="str">
        <f>IF(A194="","",IF(VLOOKUP($A194,Entry!A:D,4,FALSE)="","M",VLOOKUP($A194,Entry!A:D,4,FALSE)))</f>
        <v/>
      </c>
      <c r="P194" s="45" t="e">
        <f>VLOOKUP(Finish!A194,Summit!A:B,2,FALSE)</f>
        <v>#N/A</v>
      </c>
      <c r="Q194" s="45" t="str">
        <f>IF(AND(ROW()&gt;4,COUNTIF($O$4:$O194,$O194)=1),"*","")</f>
        <v/>
      </c>
      <c r="R194" s="66">
        <f t="shared" si="19"/>
        <v>6.3194444444444442E-2</v>
      </c>
      <c r="S194" s="45">
        <f t="shared" si="20"/>
        <v>191</v>
      </c>
    </row>
    <row r="195" spans="1:19" x14ac:dyDescent="0.25">
      <c r="A195" s="1"/>
      <c r="B195" s="64" t="str">
        <f>IF(A195="","ready",IF(COUNTIF(Entry!L:L,A195)=0,"unknown number",IF(MATCH(A195,A:A,0)&lt;ROW(),"duplicate number","OK")))</f>
        <v>ready</v>
      </c>
      <c r="C195" s="1">
        <f t="shared" si="22"/>
        <v>1</v>
      </c>
      <c r="D195" s="1">
        <f t="shared" si="22"/>
        <v>31</v>
      </c>
      <c r="E195" s="1"/>
      <c r="F195" s="66">
        <f t="shared" si="16"/>
        <v>6.3194444444444442E-2</v>
      </c>
      <c r="G195" s="65" t="str">
        <f t="shared" si="17"/>
        <v>ready</v>
      </c>
      <c r="H195" s="45">
        <f t="shared" si="18"/>
        <v>192</v>
      </c>
      <c r="I195" s="45" t="str">
        <f>IF(A195="","",O195&amp;":"&amp;COUNTIF(O$4:O195,O195))</f>
        <v/>
      </c>
      <c r="J195" s="45" t="str">
        <f>IF(LEFT(O195,1)="W",COUNTIF(O$4:O195,"W*"),"")</f>
        <v/>
      </c>
      <c r="M195" s="44" t="str">
        <f>IF(A195="","",VLOOKUP($A195,Entry!A:D,2,FALSE))</f>
        <v/>
      </c>
      <c r="N195" s="44" t="str">
        <f>IF(A195="","",VLOOKUP($A195,Entry!A:D,3,FALSE))</f>
        <v/>
      </c>
      <c r="O195" s="44" t="str">
        <f>IF(A195="","",IF(VLOOKUP($A195,Entry!A:D,4,FALSE)="","M",VLOOKUP($A195,Entry!A:D,4,FALSE)))</f>
        <v/>
      </c>
      <c r="P195" s="45" t="e">
        <f>VLOOKUP(Finish!A195,Summit!A:B,2,FALSE)</f>
        <v>#N/A</v>
      </c>
      <c r="Q195" s="45" t="str">
        <f>IF(AND(ROW()&gt;4,COUNTIF($O$4:$O195,$O195)=1),"*","")</f>
        <v/>
      </c>
      <c r="R195" s="66">
        <f t="shared" si="19"/>
        <v>6.3194444444444442E-2</v>
      </c>
      <c r="S195" s="45">
        <f t="shared" si="20"/>
        <v>192</v>
      </c>
    </row>
    <row r="196" spans="1:19" x14ac:dyDescent="0.25">
      <c r="A196" s="1"/>
      <c r="B196" s="64" t="str">
        <f>IF(A196="","ready",IF(COUNTIF(Entry!L:L,A196)=0,"unknown number",IF(MATCH(A196,A:A,0)&lt;ROW(),"duplicate number","OK")))</f>
        <v>ready</v>
      </c>
      <c r="C196" s="1">
        <f t="shared" si="22"/>
        <v>1</v>
      </c>
      <c r="D196" s="1">
        <f t="shared" si="22"/>
        <v>31</v>
      </c>
      <c r="E196" s="1"/>
      <c r="F196" s="66">
        <f t="shared" ref="F196:F259" si="23">($C196+$D196/60+$E196/3600)/24</f>
        <v>6.3194444444444442E-2</v>
      </c>
      <c r="G196" s="65" t="str">
        <f t="shared" ref="G196:G203" si="24">IF(ROW()&lt;5,"",IF(A196="","ready",IF(F196&lt;F195,"time error","OK")))</f>
        <v>ready</v>
      </c>
      <c r="H196" s="45">
        <f t="shared" si="18"/>
        <v>193</v>
      </c>
      <c r="I196" s="45" t="str">
        <f>IF(A196="","",O196&amp;":"&amp;COUNTIF(O$4:O196,O196))</f>
        <v/>
      </c>
      <c r="J196" s="45" t="str">
        <f>IF(LEFT(O196,1)="W",COUNTIF(O$4:O196,"W*"),"")</f>
        <v/>
      </c>
      <c r="M196" s="44" t="str">
        <f>IF(A196="","",VLOOKUP($A196,Entry!A:D,2,FALSE))</f>
        <v/>
      </c>
      <c r="N196" s="44" t="str">
        <f>IF(A196="","",VLOOKUP($A196,Entry!A:D,3,FALSE))</f>
        <v/>
      </c>
      <c r="O196" s="44" t="str">
        <f>IF(A196="","",IF(VLOOKUP($A196,Entry!A:D,4,FALSE)="","M",VLOOKUP($A196,Entry!A:D,4,FALSE)))</f>
        <v/>
      </c>
      <c r="P196" s="45" t="e">
        <f>VLOOKUP(Finish!A196,Summit!A:B,2,FALSE)</f>
        <v>#N/A</v>
      </c>
      <c r="Q196" s="45" t="str">
        <f>IF(AND(ROW()&gt;4,COUNTIF($O$4:$O196,$O196)=1),"*","")</f>
        <v/>
      </c>
      <c r="R196" s="66">
        <f t="shared" si="19"/>
        <v>6.3194444444444442E-2</v>
      </c>
      <c r="S196" s="45">
        <f t="shared" si="20"/>
        <v>193</v>
      </c>
    </row>
    <row r="197" spans="1:19" x14ac:dyDescent="0.25">
      <c r="A197" s="1"/>
      <c r="B197" s="64" t="str">
        <f>IF(A197="","ready",IF(COUNTIF(Entry!L:L,A197)=0,"unknown number",IF(MATCH(A197,A:A,0)&lt;ROW(),"duplicate number","OK")))</f>
        <v>ready</v>
      </c>
      <c r="C197" s="1">
        <f t="shared" si="22"/>
        <v>1</v>
      </c>
      <c r="D197" s="1">
        <f t="shared" si="22"/>
        <v>31</v>
      </c>
      <c r="E197" s="1"/>
      <c r="F197" s="66">
        <f t="shared" si="23"/>
        <v>6.3194444444444442E-2</v>
      </c>
      <c r="G197" s="65" t="str">
        <f t="shared" si="24"/>
        <v>ready</v>
      </c>
      <c r="H197" s="45">
        <f t="shared" ref="H197:H260" si="25">ROW()-3</f>
        <v>194</v>
      </c>
      <c r="I197" s="45" t="str">
        <f>IF(A197="","",O197&amp;":"&amp;COUNTIF(O$4:O197,O197))</f>
        <v/>
      </c>
      <c r="J197" s="45" t="str">
        <f>IF(LEFT(O197,1)="W",COUNTIF(O$4:O197,"W*"),"")</f>
        <v/>
      </c>
      <c r="M197" s="44" t="str">
        <f>IF(A197="","",VLOOKUP($A197,Entry!A:D,2,FALSE))</f>
        <v/>
      </c>
      <c r="N197" s="44" t="str">
        <f>IF(A197="","",VLOOKUP($A197,Entry!A:D,3,FALSE))</f>
        <v/>
      </c>
      <c r="O197" s="44" t="str">
        <f>IF(A197="","",IF(VLOOKUP($A197,Entry!A:D,4,FALSE)="","M",VLOOKUP($A197,Entry!A:D,4,FALSE)))</f>
        <v/>
      </c>
      <c r="P197" s="45" t="e">
        <f>VLOOKUP(Finish!A197,Summit!A:B,2,FALSE)</f>
        <v>#N/A</v>
      </c>
      <c r="Q197" s="45" t="str">
        <f>IF(AND(ROW()&gt;4,COUNTIF($O$4:$O197,$O197)=1),"*","")</f>
        <v/>
      </c>
      <c r="R197" s="66">
        <f t="shared" ref="R197:R260" si="26">F197</f>
        <v>6.3194444444444442E-2</v>
      </c>
      <c r="S197" s="45">
        <f t="shared" ref="S197:S260" si="27">H197</f>
        <v>194</v>
      </c>
    </row>
    <row r="198" spans="1:19" x14ac:dyDescent="0.25">
      <c r="A198" s="1"/>
      <c r="B198" s="64" t="str">
        <f>IF(A198="","ready",IF(COUNTIF(Entry!L:L,A198)=0,"unknown number",IF(MATCH(A198,A:A,0)&lt;ROW(),"duplicate number","OK")))</f>
        <v>ready</v>
      </c>
      <c r="C198" s="1">
        <f t="shared" si="22"/>
        <v>1</v>
      </c>
      <c r="D198" s="1">
        <f t="shared" si="22"/>
        <v>31</v>
      </c>
      <c r="E198" s="1"/>
      <c r="F198" s="66">
        <f t="shared" si="23"/>
        <v>6.3194444444444442E-2</v>
      </c>
      <c r="G198" s="65" t="str">
        <f t="shared" si="24"/>
        <v>ready</v>
      </c>
      <c r="H198" s="45">
        <f t="shared" si="25"/>
        <v>195</v>
      </c>
      <c r="I198" s="45" t="str">
        <f>IF(A198="","",O198&amp;":"&amp;COUNTIF(O$4:O198,O198))</f>
        <v/>
      </c>
      <c r="J198" s="45" t="str">
        <f>IF(LEFT(O198,1)="W",COUNTIF(O$4:O198,"W*"),"")</f>
        <v/>
      </c>
      <c r="M198" s="44" t="str">
        <f>IF(A198="","",VLOOKUP($A198,Entry!A:D,2,FALSE))</f>
        <v/>
      </c>
      <c r="N198" s="44" t="str">
        <f>IF(A198="","",VLOOKUP($A198,Entry!A:D,3,FALSE))</f>
        <v/>
      </c>
      <c r="O198" s="44" t="str">
        <f>IF(A198="","",IF(VLOOKUP($A198,Entry!A:D,4,FALSE)="","M",VLOOKUP($A198,Entry!A:D,4,FALSE)))</f>
        <v/>
      </c>
      <c r="P198" s="45" t="e">
        <f>VLOOKUP(Finish!A198,Summit!A:B,2,FALSE)</f>
        <v>#N/A</v>
      </c>
      <c r="Q198" s="45" t="str">
        <f>IF(AND(ROW()&gt;4,COUNTIF($O$4:$O198,$O198)=1),"*","")</f>
        <v/>
      </c>
      <c r="R198" s="66">
        <f t="shared" si="26"/>
        <v>6.3194444444444442E-2</v>
      </c>
      <c r="S198" s="45">
        <f t="shared" si="27"/>
        <v>195</v>
      </c>
    </row>
    <row r="199" spans="1:19" x14ac:dyDescent="0.25">
      <c r="A199" s="1"/>
      <c r="B199" s="64" t="str">
        <f>IF(A199="","ready",IF(COUNTIF(Entry!L:L,A199)=0,"unknown number",IF(MATCH(A199,A:A,0)&lt;ROW(),"duplicate number","OK")))</f>
        <v>ready</v>
      </c>
      <c r="C199" s="1">
        <f t="shared" si="22"/>
        <v>1</v>
      </c>
      <c r="D199" s="1">
        <f t="shared" si="22"/>
        <v>31</v>
      </c>
      <c r="E199" s="1"/>
      <c r="F199" s="66">
        <f t="shared" si="23"/>
        <v>6.3194444444444442E-2</v>
      </c>
      <c r="G199" s="65" t="str">
        <f t="shared" si="24"/>
        <v>ready</v>
      </c>
      <c r="H199" s="45">
        <f t="shared" si="25"/>
        <v>196</v>
      </c>
      <c r="I199" s="45" t="str">
        <f>IF(A199="","",O199&amp;":"&amp;COUNTIF(O$4:O199,O199))</f>
        <v/>
      </c>
      <c r="J199" s="45" t="str">
        <f>IF(LEFT(O199,1)="W",COUNTIF(O$4:O199,"W*"),"")</f>
        <v/>
      </c>
      <c r="M199" s="44" t="str">
        <f>IF(A199="","",VLOOKUP($A199,Entry!A:D,2,FALSE))</f>
        <v/>
      </c>
      <c r="N199" s="44" t="str">
        <f>IF(A199="","",VLOOKUP($A199,Entry!A:D,3,FALSE))</f>
        <v/>
      </c>
      <c r="O199" s="44" t="str">
        <f>IF(A199="","",IF(VLOOKUP($A199,Entry!A:D,4,FALSE)="","M",VLOOKUP($A199,Entry!A:D,4,FALSE)))</f>
        <v/>
      </c>
      <c r="P199" s="45" t="e">
        <f>VLOOKUP(Finish!A199,Summit!A:B,2,FALSE)</f>
        <v>#N/A</v>
      </c>
      <c r="Q199" s="45" t="str">
        <f>IF(AND(ROW()&gt;4,COUNTIF($O$4:$O199,$O199)=1),"*","")</f>
        <v/>
      </c>
      <c r="R199" s="66">
        <f t="shared" si="26"/>
        <v>6.3194444444444442E-2</v>
      </c>
      <c r="S199" s="45">
        <f t="shared" si="27"/>
        <v>196</v>
      </c>
    </row>
    <row r="200" spans="1:19" x14ac:dyDescent="0.25">
      <c r="A200" s="1"/>
      <c r="B200" s="64" t="str">
        <f>IF(A200="","ready",IF(COUNTIF(Entry!L:L,A200)=0,"unknown number",IF(MATCH(A200,A:A,0)&lt;ROW(),"duplicate number","OK")))</f>
        <v>ready</v>
      </c>
      <c r="C200" s="1">
        <f t="shared" si="22"/>
        <v>1</v>
      </c>
      <c r="D200" s="1">
        <f t="shared" si="22"/>
        <v>31</v>
      </c>
      <c r="E200" s="1"/>
      <c r="F200" s="66">
        <f t="shared" si="23"/>
        <v>6.3194444444444442E-2</v>
      </c>
      <c r="G200" s="65" t="str">
        <f t="shared" si="24"/>
        <v>ready</v>
      </c>
      <c r="H200" s="45">
        <f t="shared" si="25"/>
        <v>197</v>
      </c>
      <c r="I200" s="45" t="str">
        <f>IF(A200="","",O200&amp;":"&amp;COUNTIF(O$4:O200,O200))</f>
        <v/>
      </c>
      <c r="J200" s="45" t="str">
        <f>IF(LEFT(O200,1)="W",COUNTIF(O$4:O200,"W*"),"")</f>
        <v/>
      </c>
      <c r="M200" s="44" t="str">
        <f>IF(A200="","",VLOOKUP($A200,Entry!A:D,2,FALSE))</f>
        <v/>
      </c>
      <c r="N200" s="44" t="str">
        <f>IF(A200="","",VLOOKUP($A200,Entry!A:D,3,FALSE))</f>
        <v/>
      </c>
      <c r="O200" s="44" t="str">
        <f>IF(A200="","",IF(VLOOKUP($A200,Entry!A:D,4,FALSE)="","M",VLOOKUP($A200,Entry!A:D,4,FALSE)))</f>
        <v/>
      </c>
      <c r="P200" s="45" t="e">
        <f>VLOOKUP(Finish!A200,Summit!A:B,2,FALSE)</f>
        <v>#N/A</v>
      </c>
      <c r="Q200" s="45" t="str">
        <f>IF(AND(ROW()&gt;4,COUNTIF($O$4:$O200,$O200)=1),"*","")</f>
        <v/>
      </c>
      <c r="R200" s="66">
        <f t="shared" si="26"/>
        <v>6.3194444444444442E-2</v>
      </c>
      <c r="S200" s="45">
        <f t="shared" si="27"/>
        <v>197</v>
      </c>
    </row>
    <row r="201" spans="1:19" x14ac:dyDescent="0.25">
      <c r="A201" s="1"/>
      <c r="B201" s="64" t="str">
        <f>IF(A201="","ready",IF(COUNTIF(Entry!L:L,A201)=0,"unknown number",IF(MATCH(A201,A:A,0)&lt;ROW(),"duplicate number","OK")))</f>
        <v>ready</v>
      </c>
      <c r="C201" s="1">
        <f t="shared" si="22"/>
        <v>1</v>
      </c>
      <c r="D201" s="1">
        <f t="shared" si="22"/>
        <v>31</v>
      </c>
      <c r="E201" s="1"/>
      <c r="F201" s="66">
        <f t="shared" si="23"/>
        <v>6.3194444444444442E-2</v>
      </c>
      <c r="G201" s="65" t="str">
        <f t="shared" si="24"/>
        <v>ready</v>
      </c>
      <c r="H201" s="45">
        <f t="shared" si="25"/>
        <v>198</v>
      </c>
      <c r="I201" s="45" t="str">
        <f>IF(A201="","",O201&amp;":"&amp;COUNTIF(O$4:O201,O201))</f>
        <v/>
      </c>
      <c r="J201" s="45" t="str">
        <f>IF(LEFT(O201,1)="W",COUNTIF(O$4:O201,"W*"),"")</f>
        <v/>
      </c>
      <c r="M201" s="44" t="str">
        <f>IF(A201="","",VLOOKUP($A201,Entry!A:D,2,FALSE))</f>
        <v/>
      </c>
      <c r="N201" s="44" t="str">
        <f>IF(A201="","",VLOOKUP($A201,Entry!A:D,3,FALSE))</f>
        <v/>
      </c>
      <c r="O201" s="44" t="str">
        <f>IF(A201="","",IF(VLOOKUP($A201,Entry!A:D,4,FALSE)="","M",VLOOKUP($A201,Entry!A:D,4,FALSE)))</f>
        <v/>
      </c>
      <c r="P201" s="45" t="e">
        <f>VLOOKUP(Finish!A201,Summit!A:B,2,FALSE)</f>
        <v>#N/A</v>
      </c>
      <c r="Q201" s="45" t="str">
        <f>IF(AND(ROW()&gt;4,COUNTIF($O$4:$O201,$O201)=1),"*","")</f>
        <v/>
      </c>
      <c r="R201" s="66">
        <f t="shared" si="26"/>
        <v>6.3194444444444442E-2</v>
      </c>
      <c r="S201" s="45">
        <f t="shared" si="27"/>
        <v>198</v>
      </c>
    </row>
    <row r="202" spans="1:19" x14ac:dyDescent="0.25">
      <c r="A202" s="1"/>
      <c r="B202" s="64" t="str">
        <f>IF(A202="","ready",IF(COUNTIF(Entry!L:L,A202)=0,"unknown number",IF(MATCH(A202,A:A,0)&lt;ROW(),"duplicate number","OK")))</f>
        <v>ready</v>
      </c>
      <c r="C202" s="1">
        <f t="shared" si="22"/>
        <v>1</v>
      </c>
      <c r="D202" s="1">
        <f t="shared" si="22"/>
        <v>31</v>
      </c>
      <c r="E202" s="1"/>
      <c r="F202" s="66">
        <f t="shared" si="23"/>
        <v>6.3194444444444442E-2</v>
      </c>
      <c r="G202" s="65" t="str">
        <f t="shared" si="24"/>
        <v>ready</v>
      </c>
      <c r="H202" s="45">
        <f t="shared" si="25"/>
        <v>199</v>
      </c>
      <c r="I202" s="45" t="str">
        <f>IF(A202="","",O202&amp;":"&amp;COUNTIF(O$4:O202,O202))</f>
        <v/>
      </c>
      <c r="J202" s="45" t="str">
        <f>IF(LEFT(O202,1)="W",COUNTIF(O$4:O202,"W*"),"")</f>
        <v/>
      </c>
      <c r="M202" s="44" t="str">
        <f>IF(A202="","",VLOOKUP($A202,Entry!A:D,2,FALSE))</f>
        <v/>
      </c>
      <c r="N202" s="44" t="str">
        <f>IF(A202="","",VLOOKUP($A202,Entry!A:D,3,FALSE))</f>
        <v/>
      </c>
      <c r="O202" s="44" t="str">
        <f>IF(A202="","",IF(VLOOKUP($A202,Entry!A:D,4,FALSE)="","M",VLOOKUP($A202,Entry!A:D,4,FALSE)))</f>
        <v/>
      </c>
      <c r="P202" s="45" t="e">
        <f>VLOOKUP(Finish!A202,Summit!A:B,2,FALSE)</f>
        <v>#N/A</v>
      </c>
      <c r="Q202" s="45" t="str">
        <f>IF(AND(ROW()&gt;4,COUNTIF($O$4:$O202,$O202)=1),"*","")</f>
        <v/>
      </c>
      <c r="R202" s="66">
        <f t="shared" si="26"/>
        <v>6.3194444444444442E-2</v>
      </c>
      <c r="S202" s="45">
        <f t="shared" si="27"/>
        <v>199</v>
      </c>
    </row>
    <row r="203" spans="1:19" x14ac:dyDescent="0.25">
      <c r="A203" s="1"/>
      <c r="B203" s="64" t="str">
        <f>IF(A203="","ready",IF(COUNTIF(Entry!L:L,A203)=0,"unknown number",IF(MATCH(A203,A:A,0)&lt;ROW(),"duplicate number","OK")))</f>
        <v>ready</v>
      </c>
      <c r="C203" s="1">
        <f t="shared" si="22"/>
        <v>1</v>
      </c>
      <c r="D203" s="1">
        <f t="shared" si="22"/>
        <v>31</v>
      </c>
      <c r="E203" s="1"/>
      <c r="F203" s="66">
        <f t="shared" si="23"/>
        <v>6.3194444444444442E-2</v>
      </c>
      <c r="G203" s="65" t="str">
        <f t="shared" si="24"/>
        <v>ready</v>
      </c>
      <c r="H203" s="45">
        <f t="shared" si="25"/>
        <v>200</v>
      </c>
      <c r="I203" s="45" t="str">
        <f>IF(A203="","",O203&amp;":"&amp;COUNTIF(O$4:O203,O203))</f>
        <v/>
      </c>
      <c r="J203" s="45" t="str">
        <f>IF(LEFT(O203,1)="W",COUNTIF(O$4:O203,"W*"),"")</f>
        <v/>
      </c>
      <c r="M203" s="44" t="str">
        <f>IF(A203="","",VLOOKUP($A203,Entry!A:D,2,FALSE))</f>
        <v/>
      </c>
      <c r="N203" s="44" t="str">
        <f>IF(A203="","",VLOOKUP($A203,Entry!A:D,3,FALSE))</f>
        <v/>
      </c>
      <c r="O203" s="44" t="str">
        <f>IF(A203="","",IF(VLOOKUP($A203,Entry!A:D,4,FALSE)="","M",VLOOKUP($A203,Entry!A:D,4,FALSE)))</f>
        <v/>
      </c>
      <c r="P203" s="45" t="e">
        <f>VLOOKUP(Finish!A203,Summit!A:B,2,FALSE)</f>
        <v>#N/A</v>
      </c>
      <c r="Q203" s="45" t="str">
        <f>IF(AND(ROW()&gt;4,COUNTIF($O$4:$O203,$O203)=1),"*","")</f>
        <v/>
      </c>
      <c r="R203" s="66">
        <f t="shared" si="26"/>
        <v>6.3194444444444442E-2</v>
      </c>
      <c r="S203" s="45">
        <f t="shared" si="27"/>
        <v>200</v>
      </c>
    </row>
    <row r="204" spans="1:19" x14ac:dyDescent="0.25">
      <c r="A204" s="1"/>
      <c r="B204" s="64" t="str">
        <f>IF(A204="","ready",IF(COUNTIF(Entry!L:L,A204)=0,"unknown number",IF(MATCH(A204,A:A,0)&lt;ROW(),"duplicate number","OK")))</f>
        <v>ready</v>
      </c>
      <c r="C204" s="1">
        <f t="shared" si="22"/>
        <v>1</v>
      </c>
      <c r="D204" s="1">
        <f t="shared" si="22"/>
        <v>31</v>
      </c>
      <c r="E204" s="1"/>
      <c r="F204" s="66">
        <f t="shared" si="23"/>
        <v>6.3194444444444442E-2</v>
      </c>
      <c r="G204" s="65" t="str">
        <f t="shared" ref="G204:G267" si="28">IF(ROW()&lt;5,"",IF(A204="","ready",IF(F204&lt;F203,"time error","OK")))</f>
        <v>ready</v>
      </c>
      <c r="H204" s="45">
        <f t="shared" si="25"/>
        <v>201</v>
      </c>
      <c r="I204" s="45" t="str">
        <f>IF(A204="","",O204&amp;":"&amp;COUNTIF(O$4:O204,O204))</f>
        <v/>
      </c>
      <c r="J204" s="45" t="str">
        <f>IF(LEFT(O204,1)="W",COUNTIF(O$4:O204,"W*"),"")</f>
        <v/>
      </c>
      <c r="M204" s="44" t="str">
        <f>IF(A204="","",VLOOKUP($A204,Entry!A:D,2,FALSE))</f>
        <v/>
      </c>
      <c r="N204" s="44" t="str">
        <f>IF(A204="","",VLOOKUP($A204,Entry!A:D,3,FALSE))</f>
        <v/>
      </c>
      <c r="O204" s="44" t="str">
        <f>IF(A204="","",IF(VLOOKUP($A204,Entry!A:D,4,FALSE)="","M",VLOOKUP($A204,Entry!A:D,4,FALSE)))</f>
        <v/>
      </c>
      <c r="P204" s="45" t="e">
        <f>VLOOKUP(Finish!A204,Summit!A:B,2,FALSE)</f>
        <v>#N/A</v>
      </c>
      <c r="Q204" s="45" t="str">
        <f>IF(AND(ROW()&gt;4,COUNTIF($O$4:$O204,$O204)=1),"*","")</f>
        <v/>
      </c>
      <c r="R204" s="66">
        <f t="shared" si="26"/>
        <v>6.3194444444444442E-2</v>
      </c>
      <c r="S204" s="45">
        <f t="shared" si="27"/>
        <v>201</v>
      </c>
    </row>
    <row r="205" spans="1:19" x14ac:dyDescent="0.25">
      <c r="A205" s="1"/>
      <c r="B205" s="64" t="str">
        <f>IF(A205="","ready",IF(COUNTIF(Entry!L:L,A205)=0,"unknown number",IF(MATCH(A205,A:A,0)&lt;ROW(),"duplicate number","OK")))</f>
        <v>ready</v>
      </c>
      <c r="C205" s="1">
        <f t="shared" si="22"/>
        <v>1</v>
      </c>
      <c r="D205" s="1">
        <f t="shared" si="22"/>
        <v>31</v>
      </c>
      <c r="E205" s="1"/>
      <c r="F205" s="66">
        <f t="shared" si="23"/>
        <v>6.3194444444444442E-2</v>
      </c>
      <c r="G205" s="65" t="str">
        <f t="shared" si="28"/>
        <v>ready</v>
      </c>
      <c r="H205" s="45">
        <f t="shared" si="25"/>
        <v>202</v>
      </c>
      <c r="I205" s="45" t="str">
        <f>IF(A205="","",O205&amp;":"&amp;COUNTIF(O$4:O205,O205))</f>
        <v/>
      </c>
      <c r="J205" s="45" t="str">
        <f>IF(LEFT(O205,1)="W",COUNTIF(O$4:O205,"W*"),"")</f>
        <v/>
      </c>
      <c r="M205" s="44" t="str">
        <f>IF(A205="","",VLOOKUP($A205,Entry!A:D,2,FALSE))</f>
        <v/>
      </c>
      <c r="N205" s="44" t="str">
        <f>IF(A205="","",VLOOKUP($A205,Entry!A:D,3,FALSE))</f>
        <v/>
      </c>
      <c r="O205" s="44" t="str">
        <f>IF(A205="","",IF(VLOOKUP($A205,Entry!A:D,4,FALSE)="","M",VLOOKUP($A205,Entry!A:D,4,FALSE)))</f>
        <v/>
      </c>
      <c r="P205" s="45" t="e">
        <f>VLOOKUP(Finish!A205,Summit!A:B,2,FALSE)</f>
        <v>#N/A</v>
      </c>
      <c r="Q205" s="45" t="str">
        <f>IF(AND(ROW()&gt;4,COUNTIF($O$4:$O205,$O205)=1),"*","")</f>
        <v/>
      </c>
      <c r="R205" s="66">
        <f t="shared" si="26"/>
        <v>6.3194444444444442E-2</v>
      </c>
      <c r="S205" s="45">
        <f t="shared" si="27"/>
        <v>202</v>
      </c>
    </row>
    <row r="206" spans="1:19" x14ac:dyDescent="0.25">
      <c r="A206" s="1"/>
      <c r="B206" s="64" t="str">
        <f>IF(A206="","ready",IF(COUNTIF(Entry!L:L,A206)=0,"unknown number",IF(MATCH(A206,A:A,0)&lt;ROW(),"duplicate number","OK")))</f>
        <v>ready</v>
      </c>
      <c r="C206" s="1">
        <f t="shared" si="22"/>
        <v>1</v>
      </c>
      <c r="D206" s="1">
        <f t="shared" si="22"/>
        <v>31</v>
      </c>
      <c r="E206" s="1"/>
      <c r="F206" s="66">
        <f t="shared" si="23"/>
        <v>6.3194444444444442E-2</v>
      </c>
      <c r="G206" s="65" t="str">
        <f t="shared" si="28"/>
        <v>ready</v>
      </c>
      <c r="H206" s="45">
        <f t="shared" si="25"/>
        <v>203</v>
      </c>
      <c r="I206" s="45" t="str">
        <f>IF(A206="","",O206&amp;":"&amp;COUNTIF(O$4:O206,O206))</f>
        <v/>
      </c>
      <c r="J206" s="45" t="str">
        <f>IF(LEFT(O206,1)="W",COUNTIF(O$4:O206,"W*"),"")</f>
        <v/>
      </c>
      <c r="M206" s="44" t="str">
        <f>IF(A206="","",VLOOKUP($A206,Entry!A:D,2,FALSE))</f>
        <v/>
      </c>
      <c r="N206" s="44" t="str">
        <f>IF(A206="","",VLOOKUP($A206,Entry!A:D,3,FALSE))</f>
        <v/>
      </c>
      <c r="O206" s="44" t="str">
        <f>IF(A206="","",IF(VLOOKUP($A206,Entry!A:D,4,FALSE)="","M",VLOOKUP($A206,Entry!A:D,4,FALSE)))</f>
        <v/>
      </c>
      <c r="P206" s="45" t="e">
        <f>VLOOKUP(Finish!A206,Summit!A:B,2,FALSE)</f>
        <v>#N/A</v>
      </c>
      <c r="Q206" s="45" t="str">
        <f>IF(AND(ROW()&gt;4,COUNTIF($O$4:$O206,$O206)=1),"*","")</f>
        <v/>
      </c>
      <c r="R206" s="66">
        <f t="shared" si="26"/>
        <v>6.3194444444444442E-2</v>
      </c>
      <c r="S206" s="45">
        <f t="shared" si="27"/>
        <v>203</v>
      </c>
    </row>
    <row r="207" spans="1:19" x14ac:dyDescent="0.25">
      <c r="A207" s="1"/>
      <c r="B207" s="64" t="str">
        <f>IF(A207="","ready",IF(COUNTIF(Entry!L:L,A207)=0,"unknown number",IF(MATCH(A207,A:A,0)&lt;ROW(),"duplicate number","OK")))</f>
        <v>ready</v>
      </c>
      <c r="C207" s="1">
        <f t="shared" si="22"/>
        <v>1</v>
      </c>
      <c r="D207" s="1">
        <f t="shared" si="22"/>
        <v>31</v>
      </c>
      <c r="E207" s="1"/>
      <c r="F207" s="66">
        <f t="shared" si="23"/>
        <v>6.3194444444444442E-2</v>
      </c>
      <c r="G207" s="65" t="str">
        <f t="shared" si="28"/>
        <v>ready</v>
      </c>
      <c r="H207" s="45">
        <f t="shared" si="25"/>
        <v>204</v>
      </c>
      <c r="I207" s="45" t="str">
        <f>IF(A207="","",O207&amp;":"&amp;COUNTIF(O$4:O207,O207))</f>
        <v/>
      </c>
      <c r="J207" s="45" t="str">
        <f>IF(LEFT(O207,1)="W",COUNTIF(O$4:O207,"W*"),"")</f>
        <v/>
      </c>
      <c r="M207" s="44" t="str">
        <f>IF(A207="","",VLOOKUP($A207,Entry!A:D,2,FALSE))</f>
        <v/>
      </c>
      <c r="N207" s="44" t="str">
        <f>IF(A207="","",VLOOKUP($A207,Entry!A:D,3,FALSE))</f>
        <v/>
      </c>
      <c r="O207" s="44" t="str">
        <f>IF(A207="","",IF(VLOOKUP($A207,Entry!A:D,4,FALSE)="","M",VLOOKUP($A207,Entry!A:D,4,FALSE)))</f>
        <v/>
      </c>
      <c r="P207" s="45" t="e">
        <f>VLOOKUP(Finish!A207,Summit!A:B,2,FALSE)</f>
        <v>#N/A</v>
      </c>
      <c r="Q207" s="45" t="str">
        <f>IF(AND(ROW()&gt;4,COUNTIF($O$4:$O207,$O207)=1),"*","")</f>
        <v/>
      </c>
      <c r="R207" s="66">
        <f t="shared" si="26"/>
        <v>6.3194444444444442E-2</v>
      </c>
      <c r="S207" s="45">
        <f t="shared" si="27"/>
        <v>204</v>
      </c>
    </row>
    <row r="208" spans="1:19" x14ac:dyDescent="0.25">
      <c r="A208" s="1"/>
      <c r="B208" s="64" t="str">
        <f>IF(A208="","ready",IF(COUNTIF(Entry!L:L,A208)=0,"unknown number",IF(MATCH(A208,A:A,0)&lt;ROW(),"duplicate number","OK")))</f>
        <v>ready</v>
      </c>
      <c r="C208" s="1">
        <f t="shared" si="22"/>
        <v>1</v>
      </c>
      <c r="D208" s="1">
        <f t="shared" si="22"/>
        <v>31</v>
      </c>
      <c r="E208" s="1"/>
      <c r="F208" s="66">
        <f t="shared" si="23"/>
        <v>6.3194444444444442E-2</v>
      </c>
      <c r="G208" s="65" t="str">
        <f t="shared" si="28"/>
        <v>ready</v>
      </c>
      <c r="H208" s="45">
        <f t="shared" si="25"/>
        <v>205</v>
      </c>
      <c r="I208" s="45" t="str">
        <f>IF(A208="","",O208&amp;":"&amp;COUNTIF(O$4:O208,O208))</f>
        <v/>
      </c>
      <c r="J208" s="45" t="str">
        <f>IF(LEFT(O208,1)="W",COUNTIF(O$4:O208,"W*"),"")</f>
        <v/>
      </c>
      <c r="M208" s="44" t="str">
        <f>IF(A208="","",VLOOKUP($A208,Entry!A:D,2,FALSE))</f>
        <v/>
      </c>
      <c r="N208" s="44" t="str">
        <f>IF(A208="","",VLOOKUP($A208,Entry!A:D,3,FALSE))</f>
        <v/>
      </c>
      <c r="O208" s="44" t="str">
        <f>IF(A208="","",IF(VLOOKUP($A208,Entry!A:D,4,FALSE)="","M",VLOOKUP($A208,Entry!A:D,4,FALSE)))</f>
        <v/>
      </c>
      <c r="P208" s="45" t="e">
        <f>VLOOKUP(Finish!A208,Summit!A:B,2,FALSE)</f>
        <v>#N/A</v>
      </c>
      <c r="Q208" s="45" t="str">
        <f>IF(AND(ROW()&gt;4,COUNTIF($O$4:$O208,$O208)=1),"*","")</f>
        <v/>
      </c>
      <c r="R208" s="66">
        <f t="shared" si="26"/>
        <v>6.3194444444444442E-2</v>
      </c>
      <c r="S208" s="45">
        <f t="shared" si="27"/>
        <v>205</v>
      </c>
    </row>
    <row r="209" spans="1:19" x14ac:dyDescent="0.25">
      <c r="A209" s="1"/>
      <c r="B209" s="64" t="str">
        <f>IF(A209="","ready",IF(COUNTIF(Entry!L:L,A209)=0,"unknown number",IF(MATCH(A209,A:A,0)&lt;ROW(),"duplicate number","OK")))</f>
        <v>ready</v>
      </c>
      <c r="C209" s="1">
        <f t="shared" si="22"/>
        <v>1</v>
      </c>
      <c r="D209" s="1">
        <f t="shared" si="22"/>
        <v>31</v>
      </c>
      <c r="E209" s="1"/>
      <c r="F209" s="66">
        <f t="shared" si="23"/>
        <v>6.3194444444444442E-2</v>
      </c>
      <c r="G209" s="65" t="str">
        <f t="shared" si="28"/>
        <v>ready</v>
      </c>
      <c r="H209" s="45">
        <f t="shared" si="25"/>
        <v>206</v>
      </c>
      <c r="I209" s="45" t="str">
        <f>IF(A209="","",O209&amp;":"&amp;COUNTIF(O$4:O209,O209))</f>
        <v/>
      </c>
      <c r="J209" s="45" t="str">
        <f>IF(LEFT(O209,1)="W",COUNTIF(O$4:O209,"W*"),"")</f>
        <v/>
      </c>
      <c r="M209" s="44" t="str">
        <f>IF(A209="","",VLOOKUP($A209,Entry!A:D,2,FALSE))</f>
        <v/>
      </c>
      <c r="N209" s="44" t="str">
        <f>IF(A209="","",VLOOKUP($A209,Entry!A:D,3,FALSE))</f>
        <v/>
      </c>
      <c r="O209" s="44" t="str">
        <f>IF(A209="","",IF(VLOOKUP($A209,Entry!A:D,4,FALSE)="","M",VLOOKUP($A209,Entry!A:D,4,FALSE)))</f>
        <v/>
      </c>
      <c r="P209" s="45" t="e">
        <f>VLOOKUP(Finish!A209,Summit!A:B,2,FALSE)</f>
        <v>#N/A</v>
      </c>
      <c r="Q209" s="45" t="str">
        <f>IF(AND(ROW()&gt;4,COUNTIF($O$4:$O209,$O209)=1),"*","")</f>
        <v/>
      </c>
      <c r="R209" s="66">
        <f t="shared" si="26"/>
        <v>6.3194444444444442E-2</v>
      </c>
      <c r="S209" s="45">
        <f t="shared" si="27"/>
        <v>206</v>
      </c>
    </row>
    <row r="210" spans="1:19" x14ac:dyDescent="0.25">
      <c r="A210" s="1"/>
      <c r="B210" s="64" t="str">
        <f>IF(A210="","ready",IF(COUNTIF(Entry!L:L,A210)=0,"unknown number",IF(MATCH(A210,A:A,0)&lt;ROW(),"duplicate number","OK")))</f>
        <v>ready</v>
      </c>
      <c r="C210" s="1">
        <f t="shared" si="22"/>
        <v>1</v>
      </c>
      <c r="D210" s="1">
        <f t="shared" si="22"/>
        <v>31</v>
      </c>
      <c r="E210" s="1"/>
      <c r="F210" s="66">
        <f t="shared" si="23"/>
        <v>6.3194444444444442E-2</v>
      </c>
      <c r="G210" s="65" t="str">
        <f t="shared" si="28"/>
        <v>ready</v>
      </c>
      <c r="H210" s="45">
        <f t="shared" si="25"/>
        <v>207</v>
      </c>
      <c r="I210" s="45" t="str">
        <f>IF(A210="","",O210&amp;":"&amp;COUNTIF(O$4:O210,O210))</f>
        <v/>
      </c>
      <c r="J210" s="45" t="str">
        <f>IF(LEFT(O210,1)="W",COUNTIF(O$4:O210,"W*"),"")</f>
        <v/>
      </c>
      <c r="M210" s="44" t="str">
        <f>IF(A210="","",VLOOKUP($A210,Entry!A:D,2,FALSE))</f>
        <v/>
      </c>
      <c r="N210" s="44" t="str">
        <f>IF(A210="","",VLOOKUP($A210,Entry!A:D,3,FALSE))</f>
        <v/>
      </c>
      <c r="O210" s="44" t="str">
        <f>IF(A210="","",IF(VLOOKUP($A210,Entry!A:D,4,FALSE)="","M",VLOOKUP($A210,Entry!A:D,4,FALSE)))</f>
        <v/>
      </c>
      <c r="P210" s="45" t="e">
        <f>VLOOKUP(Finish!A210,Summit!A:B,2,FALSE)</f>
        <v>#N/A</v>
      </c>
      <c r="Q210" s="45" t="str">
        <f>IF(AND(ROW()&gt;4,COUNTIF($O$4:$O210,$O210)=1),"*","")</f>
        <v/>
      </c>
      <c r="R210" s="66">
        <f t="shared" si="26"/>
        <v>6.3194444444444442E-2</v>
      </c>
      <c r="S210" s="45">
        <f t="shared" si="27"/>
        <v>207</v>
      </c>
    </row>
    <row r="211" spans="1:19" x14ac:dyDescent="0.25">
      <c r="A211" s="1"/>
      <c r="B211" s="64" t="str">
        <f>IF(A211="","ready",IF(COUNTIF(Entry!L:L,A211)=0,"unknown number",IF(MATCH(A211,A:A,0)&lt;ROW(),"duplicate number","OK")))</f>
        <v>ready</v>
      </c>
      <c r="C211" s="1">
        <f t="shared" si="22"/>
        <v>1</v>
      </c>
      <c r="D211" s="1">
        <f t="shared" si="22"/>
        <v>31</v>
      </c>
      <c r="E211" s="1"/>
      <c r="F211" s="66">
        <f t="shared" si="23"/>
        <v>6.3194444444444442E-2</v>
      </c>
      <c r="G211" s="65" t="str">
        <f t="shared" si="28"/>
        <v>ready</v>
      </c>
      <c r="H211" s="45">
        <f t="shared" si="25"/>
        <v>208</v>
      </c>
      <c r="I211" s="45" t="str">
        <f>IF(A211="","",O211&amp;":"&amp;COUNTIF(O$4:O211,O211))</f>
        <v/>
      </c>
      <c r="J211" s="45" t="str">
        <f>IF(LEFT(O211,1)="W",COUNTIF(O$4:O211,"W*"),"")</f>
        <v/>
      </c>
      <c r="M211" s="44" t="str">
        <f>IF(A211="","",VLOOKUP($A211,Entry!A:D,2,FALSE))</f>
        <v/>
      </c>
      <c r="N211" s="44" t="str">
        <f>IF(A211="","",VLOOKUP($A211,Entry!A:D,3,FALSE))</f>
        <v/>
      </c>
      <c r="O211" s="44" t="str">
        <f>IF(A211="","",IF(VLOOKUP($A211,Entry!A:D,4,FALSE)="","M",VLOOKUP($A211,Entry!A:D,4,FALSE)))</f>
        <v/>
      </c>
      <c r="P211" s="45" t="e">
        <f>VLOOKUP(Finish!A211,Summit!A:B,2,FALSE)</f>
        <v>#N/A</v>
      </c>
      <c r="Q211" s="45" t="str">
        <f>IF(AND(ROW()&gt;4,COUNTIF($O$4:$O211,$O211)=1),"*","")</f>
        <v/>
      </c>
      <c r="R211" s="66">
        <f t="shared" si="26"/>
        <v>6.3194444444444442E-2</v>
      </c>
      <c r="S211" s="45">
        <f t="shared" si="27"/>
        <v>208</v>
      </c>
    </row>
    <row r="212" spans="1:19" x14ac:dyDescent="0.25">
      <c r="A212" s="1"/>
      <c r="B212" s="64" t="str">
        <f>IF(A212="","ready",IF(COUNTIF(Entry!L:L,A212)=0,"unknown number",IF(MATCH(A212,A:A,0)&lt;ROW(),"duplicate number","OK")))</f>
        <v>ready</v>
      </c>
      <c r="C212" s="1">
        <f t="shared" si="22"/>
        <v>1</v>
      </c>
      <c r="D212" s="1">
        <f t="shared" si="22"/>
        <v>31</v>
      </c>
      <c r="E212" s="1"/>
      <c r="F212" s="66">
        <f t="shared" si="23"/>
        <v>6.3194444444444442E-2</v>
      </c>
      <c r="G212" s="65" t="str">
        <f t="shared" si="28"/>
        <v>ready</v>
      </c>
      <c r="H212" s="45">
        <f t="shared" si="25"/>
        <v>209</v>
      </c>
      <c r="I212" s="45" t="str">
        <f>IF(A212="","",O212&amp;":"&amp;COUNTIF(O$4:O212,O212))</f>
        <v/>
      </c>
      <c r="J212" s="45" t="str">
        <f>IF(LEFT(O212,1)="W",COUNTIF(O$4:O212,"W*"),"")</f>
        <v/>
      </c>
      <c r="M212" s="44" t="str">
        <f>IF(A212="","",VLOOKUP($A212,Entry!A:D,2,FALSE))</f>
        <v/>
      </c>
      <c r="N212" s="44" t="str">
        <f>IF(A212="","",VLOOKUP($A212,Entry!A:D,3,FALSE))</f>
        <v/>
      </c>
      <c r="O212" s="44" t="str">
        <f>IF(A212="","",IF(VLOOKUP($A212,Entry!A:D,4,FALSE)="","M",VLOOKUP($A212,Entry!A:D,4,FALSE)))</f>
        <v/>
      </c>
      <c r="P212" s="45" t="e">
        <f>VLOOKUP(Finish!A212,Summit!A:B,2,FALSE)</f>
        <v>#N/A</v>
      </c>
      <c r="Q212" s="45" t="str">
        <f>IF(AND(ROW()&gt;4,COUNTIF($O$4:$O212,$O212)=1),"*","")</f>
        <v/>
      </c>
      <c r="R212" s="66">
        <f t="shared" si="26"/>
        <v>6.3194444444444442E-2</v>
      </c>
      <c r="S212" s="45">
        <f t="shared" si="27"/>
        <v>209</v>
      </c>
    </row>
    <row r="213" spans="1:19" x14ac:dyDescent="0.25">
      <c r="A213" s="1"/>
      <c r="B213" s="64" t="str">
        <f>IF(A213="","ready",IF(COUNTIF(Entry!L:L,A213)=0,"unknown number",IF(MATCH(A213,A:A,0)&lt;ROW(),"duplicate number","OK")))</f>
        <v>ready</v>
      </c>
      <c r="C213" s="1">
        <f t="shared" si="22"/>
        <v>1</v>
      </c>
      <c r="D213" s="1">
        <f t="shared" si="22"/>
        <v>31</v>
      </c>
      <c r="E213" s="1"/>
      <c r="F213" s="66">
        <f t="shared" si="23"/>
        <v>6.3194444444444442E-2</v>
      </c>
      <c r="G213" s="65" t="str">
        <f t="shared" si="28"/>
        <v>ready</v>
      </c>
      <c r="H213" s="45">
        <f t="shared" si="25"/>
        <v>210</v>
      </c>
      <c r="I213" s="45" t="str">
        <f>IF(A213="","",O213&amp;":"&amp;COUNTIF(O$4:O213,O213))</f>
        <v/>
      </c>
      <c r="J213" s="45" t="str">
        <f>IF(LEFT(O213,1)="W",COUNTIF(O$4:O213,"W*"),"")</f>
        <v/>
      </c>
      <c r="M213" s="44" t="str">
        <f>IF(A213="","",VLOOKUP($A213,Entry!A:D,2,FALSE))</f>
        <v/>
      </c>
      <c r="N213" s="44" t="str">
        <f>IF(A213="","",VLOOKUP($A213,Entry!A:D,3,FALSE))</f>
        <v/>
      </c>
      <c r="O213" s="44" t="str">
        <f>IF(A213="","",IF(VLOOKUP($A213,Entry!A:D,4,FALSE)="","M",VLOOKUP($A213,Entry!A:D,4,FALSE)))</f>
        <v/>
      </c>
      <c r="P213" s="45" t="e">
        <f>VLOOKUP(Finish!A213,Summit!A:B,2,FALSE)</f>
        <v>#N/A</v>
      </c>
      <c r="Q213" s="45" t="str">
        <f>IF(AND(ROW()&gt;4,COUNTIF($O$4:$O213,$O213)=1),"*","")</f>
        <v/>
      </c>
      <c r="R213" s="66">
        <f t="shared" si="26"/>
        <v>6.3194444444444442E-2</v>
      </c>
      <c r="S213" s="45">
        <f t="shared" si="27"/>
        <v>210</v>
      </c>
    </row>
    <row r="214" spans="1:19" x14ac:dyDescent="0.25">
      <c r="A214" s="1"/>
      <c r="B214" s="64" t="str">
        <f>IF(A214="","ready",IF(COUNTIF(Entry!L:L,A214)=0,"unknown number",IF(MATCH(A214,A:A,0)&lt;ROW(),"duplicate number","OK")))</f>
        <v>ready</v>
      </c>
      <c r="C214" s="1">
        <f t="shared" si="22"/>
        <v>1</v>
      </c>
      <c r="D214" s="1">
        <f t="shared" si="22"/>
        <v>31</v>
      </c>
      <c r="E214" s="1"/>
      <c r="F214" s="66">
        <f t="shared" si="23"/>
        <v>6.3194444444444442E-2</v>
      </c>
      <c r="G214" s="65" t="str">
        <f t="shared" si="28"/>
        <v>ready</v>
      </c>
      <c r="H214" s="45">
        <f t="shared" si="25"/>
        <v>211</v>
      </c>
      <c r="I214" s="45" t="str">
        <f>IF(A214="","",O214&amp;":"&amp;COUNTIF(O$4:O214,O214))</f>
        <v/>
      </c>
      <c r="J214" s="45" t="str">
        <f>IF(LEFT(O214,1)="W",COUNTIF(O$4:O214,"W*"),"")</f>
        <v/>
      </c>
      <c r="M214" s="44" t="str">
        <f>IF(A214="","",VLOOKUP($A214,Entry!A:D,2,FALSE))</f>
        <v/>
      </c>
      <c r="N214" s="44" t="str">
        <f>IF(A214="","",VLOOKUP($A214,Entry!A:D,3,FALSE))</f>
        <v/>
      </c>
      <c r="O214" s="44" t="str">
        <f>IF(A214="","",IF(VLOOKUP($A214,Entry!A:D,4,FALSE)="","M",VLOOKUP($A214,Entry!A:D,4,FALSE)))</f>
        <v/>
      </c>
      <c r="P214" s="45" t="e">
        <f>VLOOKUP(Finish!A214,Summit!A:B,2,FALSE)</f>
        <v>#N/A</v>
      </c>
      <c r="Q214" s="45" t="str">
        <f>IF(AND(ROW()&gt;4,COUNTIF($O$4:$O214,$O214)=1),"*","")</f>
        <v/>
      </c>
      <c r="R214" s="66">
        <f t="shared" si="26"/>
        <v>6.3194444444444442E-2</v>
      </c>
      <c r="S214" s="45">
        <f t="shared" si="27"/>
        <v>211</v>
      </c>
    </row>
    <row r="215" spans="1:19" x14ac:dyDescent="0.25">
      <c r="A215" s="1"/>
      <c r="B215" s="64" t="str">
        <f>IF(A215="","ready",IF(COUNTIF(Entry!L:L,A215)=0,"unknown number",IF(MATCH(A215,A:A,0)&lt;ROW(),"duplicate number","OK")))</f>
        <v>ready</v>
      </c>
      <c r="C215" s="1">
        <f t="shared" si="22"/>
        <v>1</v>
      </c>
      <c r="D215" s="1">
        <f t="shared" si="22"/>
        <v>31</v>
      </c>
      <c r="E215" s="1"/>
      <c r="F215" s="66">
        <f t="shared" si="23"/>
        <v>6.3194444444444442E-2</v>
      </c>
      <c r="G215" s="65" t="str">
        <f t="shared" si="28"/>
        <v>ready</v>
      </c>
      <c r="H215" s="45">
        <f t="shared" si="25"/>
        <v>212</v>
      </c>
      <c r="I215" s="45" t="str">
        <f>IF(A215="","",O215&amp;":"&amp;COUNTIF(O$4:O215,O215))</f>
        <v/>
      </c>
      <c r="J215" s="45" t="str">
        <f>IF(LEFT(O215,1)="W",COUNTIF(O$4:O215,"W*"),"")</f>
        <v/>
      </c>
      <c r="M215" s="44" t="str">
        <f>IF(A215="","",VLOOKUP($A215,Entry!A:D,2,FALSE))</f>
        <v/>
      </c>
      <c r="N215" s="44" t="str">
        <f>IF(A215="","",VLOOKUP($A215,Entry!A:D,3,FALSE))</f>
        <v/>
      </c>
      <c r="O215" s="44" t="str">
        <f>IF(A215="","",IF(VLOOKUP($A215,Entry!A:D,4,FALSE)="","M",VLOOKUP($A215,Entry!A:D,4,FALSE)))</f>
        <v/>
      </c>
      <c r="P215" s="45" t="e">
        <f>VLOOKUP(Finish!A215,Summit!A:B,2,FALSE)</f>
        <v>#N/A</v>
      </c>
      <c r="Q215" s="45" t="str">
        <f>IF(AND(ROW()&gt;4,COUNTIF($O$4:$O215,$O215)=1),"*","")</f>
        <v/>
      </c>
      <c r="R215" s="66">
        <f t="shared" si="26"/>
        <v>6.3194444444444442E-2</v>
      </c>
      <c r="S215" s="45">
        <f t="shared" si="27"/>
        <v>212</v>
      </c>
    </row>
    <row r="216" spans="1:19" x14ac:dyDescent="0.25">
      <c r="A216" s="1"/>
      <c r="B216" s="64" t="str">
        <f>IF(A216="","ready",IF(COUNTIF(Entry!L:L,A216)=0,"unknown number",IF(MATCH(A216,A:A,0)&lt;ROW(),"duplicate number","OK")))</f>
        <v>ready</v>
      </c>
      <c r="C216" s="1">
        <f t="shared" si="22"/>
        <v>1</v>
      </c>
      <c r="D216" s="1">
        <f t="shared" si="22"/>
        <v>31</v>
      </c>
      <c r="E216" s="1"/>
      <c r="F216" s="66">
        <f t="shared" si="23"/>
        <v>6.3194444444444442E-2</v>
      </c>
      <c r="G216" s="65" t="str">
        <f t="shared" si="28"/>
        <v>ready</v>
      </c>
      <c r="H216" s="45">
        <f t="shared" si="25"/>
        <v>213</v>
      </c>
      <c r="I216" s="45" t="str">
        <f>IF(A216="","",O216&amp;":"&amp;COUNTIF(O$4:O216,O216))</f>
        <v/>
      </c>
      <c r="J216" s="45" t="str">
        <f>IF(LEFT(O216,1)="W",COUNTIF(O$4:O216,"W*"),"")</f>
        <v/>
      </c>
      <c r="M216" s="44" t="str">
        <f>IF(A216="","",VLOOKUP($A216,Entry!A:D,2,FALSE))</f>
        <v/>
      </c>
      <c r="N216" s="44" t="str">
        <f>IF(A216="","",VLOOKUP($A216,Entry!A:D,3,FALSE))</f>
        <v/>
      </c>
      <c r="O216" s="44" t="str">
        <f>IF(A216="","",IF(VLOOKUP($A216,Entry!A:D,4,FALSE)="","M",VLOOKUP($A216,Entry!A:D,4,FALSE)))</f>
        <v/>
      </c>
      <c r="P216" s="45" t="e">
        <f>VLOOKUP(Finish!A216,Summit!A:B,2,FALSE)</f>
        <v>#N/A</v>
      </c>
      <c r="Q216" s="45" t="str">
        <f>IF(AND(ROW()&gt;4,COUNTIF($O$4:$O216,$O216)=1),"*","")</f>
        <v/>
      </c>
      <c r="R216" s="66">
        <f t="shared" si="26"/>
        <v>6.3194444444444442E-2</v>
      </c>
      <c r="S216" s="45">
        <f t="shared" si="27"/>
        <v>213</v>
      </c>
    </row>
    <row r="217" spans="1:19" x14ac:dyDescent="0.25">
      <c r="A217" s="1"/>
      <c r="B217" s="64" t="str">
        <f>IF(A217="","ready",IF(COUNTIF(Entry!L:L,A217)=0,"unknown number",IF(MATCH(A217,A:A,0)&lt;ROW(),"duplicate number","OK")))</f>
        <v>ready</v>
      </c>
      <c r="C217" s="1">
        <f t="shared" si="22"/>
        <v>1</v>
      </c>
      <c r="D217" s="1">
        <f t="shared" si="22"/>
        <v>31</v>
      </c>
      <c r="E217" s="1"/>
      <c r="F217" s="66">
        <f t="shared" si="23"/>
        <v>6.3194444444444442E-2</v>
      </c>
      <c r="G217" s="65" t="str">
        <f t="shared" si="28"/>
        <v>ready</v>
      </c>
      <c r="H217" s="45">
        <f t="shared" si="25"/>
        <v>214</v>
      </c>
      <c r="I217" s="45" t="str">
        <f>IF(A217="","",O217&amp;":"&amp;COUNTIF(O$4:O217,O217))</f>
        <v/>
      </c>
      <c r="J217" s="45" t="str">
        <f>IF(LEFT(O217,1)="W",COUNTIF(O$4:O217,"W*"),"")</f>
        <v/>
      </c>
      <c r="M217" s="44" t="str">
        <f>IF(A217="","",VLOOKUP($A217,Entry!A:D,2,FALSE))</f>
        <v/>
      </c>
      <c r="N217" s="44" t="str">
        <f>IF(A217="","",VLOOKUP($A217,Entry!A:D,3,FALSE))</f>
        <v/>
      </c>
      <c r="O217" s="44" t="str">
        <f>IF(A217="","",IF(VLOOKUP($A217,Entry!A:D,4,FALSE)="","M",VLOOKUP($A217,Entry!A:D,4,FALSE)))</f>
        <v/>
      </c>
      <c r="P217" s="45" t="e">
        <f>VLOOKUP(Finish!A217,Summit!A:B,2,FALSE)</f>
        <v>#N/A</v>
      </c>
      <c r="Q217" s="45" t="str">
        <f>IF(AND(ROW()&gt;4,COUNTIF($O$4:$O217,$O217)=1),"*","")</f>
        <v/>
      </c>
      <c r="R217" s="66">
        <f t="shared" si="26"/>
        <v>6.3194444444444442E-2</v>
      </c>
      <c r="S217" s="45">
        <f t="shared" si="27"/>
        <v>214</v>
      </c>
    </row>
    <row r="218" spans="1:19" x14ac:dyDescent="0.25">
      <c r="A218" s="1"/>
      <c r="B218" s="64" t="str">
        <f>IF(A218="","ready",IF(COUNTIF(Entry!L:L,A218)=0,"unknown number",IF(MATCH(A218,A:A,0)&lt;ROW(),"duplicate number","OK")))</f>
        <v>ready</v>
      </c>
      <c r="C218" s="1">
        <f t="shared" ref="C218:D233" si="29">C217</f>
        <v>1</v>
      </c>
      <c r="D218" s="1">
        <f t="shared" si="29"/>
        <v>31</v>
      </c>
      <c r="E218" s="1"/>
      <c r="F218" s="66">
        <f t="shared" si="23"/>
        <v>6.3194444444444442E-2</v>
      </c>
      <c r="G218" s="65" t="str">
        <f t="shared" si="28"/>
        <v>ready</v>
      </c>
      <c r="H218" s="45">
        <f t="shared" si="25"/>
        <v>215</v>
      </c>
      <c r="I218" s="45" t="str">
        <f>IF(A218="","",O218&amp;":"&amp;COUNTIF(O$4:O218,O218))</f>
        <v/>
      </c>
      <c r="J218" s="45" t="str">
        <f>IF(LEFT(O218,1)="W",COUNTIF(O$4:O218,"W*"),"")</f>
        <v/>
      </c>
      <c r="M218" s="44" t="str">
        <f>IF(A218="","",VLOOKUP($A218,Entry!A:D,2,FALSE))</f>
        <v/>
      </c>
      <c r="N218" s="44" t="str">
        <f>IF(A218="","",VLOOKUP($A218,Entry!A:D,3,FALSE))</f>
        <v/>
      </c>
      <c r="O218" s="44" t="str">
        <f>IF(A218="","",IF(VLOOKUP($A218,Entry!A:D,4,FALSE)="","M",VLOOKUP($A218,Entry!A:D,4,FALSE)))</f>
        <v/>
      </c>
      <c r="P218" s="45" t="e">
        <f>VLOOKUP(Finish!A218,Summit!A:B,2,FALSE)</f>
        <v>#N/A</v>
      </c>
      <c r="Q218" s="45" t="str">
        <f>IF(AND(ROW()&gt;4,COUNTIF($O$4:$O218,$O218)=1),"*","")</f>
        <v/>
      </c>
      <c r="R218" s="66">
        <f t="shared" si="26"/>
        <v>6.3194444444444442E-2</v>
      </c>
      <c r="S218" s="45">
        <f t="shared" si="27"/>
        <v>215</v>
      </c>
    </row>
    <row r="219" spans="1:19" x14ac:dyDescent="0.25">
      <c r="A219" s="1"/>
      <c r="B219" s="64" t="str">
        <f>IF(A219="","ready",IF(COUNTIF(Entry!L:L,A219)=0,"unknown number",IF(MATCH(A219,A:A,0)&lt;ROW(),"duplicate number","OK")))</f>
        <v>ready</v>
      </c>
      <c r="C219" s="1">
        <f t="shared" si="29"/>
        <v>1</v>
      </c>
      <c r="D219" s="1">
        <f t="shared" si="29"/>
        <v>31</v>
      </c>
      <c r="E219" s="1"/>
      <c r="F219" s="66">
        <f t="shared" si="23"/>
        <v>6.3194444444444442E-2</v>
      </c>
      <c r="G219" s="65" t="str">
        <f t="shared" si="28"/>
        <v>ready</v>
      </c>
      <c r="H219" s="45">
        <f t="shared" si="25"/>
        <v>216</v>
      </c>
      <c r="I219" s="45" t="str">
        <f>IF(A219="","",O219&amp;":"&amp;COUNTIF(O$4:O219,O219))</f>
        <v/>
      </c>
      <c r="J219" s="45" t="str">
        <f>IF(LEFT(O219,1)="W",COUNTIF(O$4:O219,"W*"),"")</f>
        <v/>
      </c>
      <c r="M219" s="44" t="str">
        <f>IF(A219="","",VLOOKUP($A219,Entry!A:D,2,FALSE))</f>
        <v/>
      </c>
      <c r="N219" s="44" t="str">
        <f>IF(A219="","",VLOOKUP($A219,Entry!A:D,3,FALSE))</f>
        <v/>
      </c>
      <c r="O219" s="44" t="str">
        <f>IF(A219="","",IF(VLOOKUP($A219,Entry!A:D,4,FALSE)="","M",VLOOKUP($A219,Entry!A:D,4,FALSE)))</f>
        <v/>
      </c>
      <c r="P219" s="45" t="e">
        <f>VLOOKUP(Finish!A219,Summit!A:B,2,FALSE)</f>
        <v>#N/A</v>
      </c>
      <c r="Q219" s="45" t="str">
        <f>IF(AND(ROW()&gt;4,COUNTIF($O$4:$O219,$O219)=1),"*","")</f>
        <v/>
      </c>
      <c r="R219" s="66">
        <f t="shared" si="26"/>
        <v>6.3194444444444442E-2</v>
      </c>
      <c r="S219" s="45">
        <f t="shared" si="27"/>
        <v>216</v>
      </c>
    </row>
    <row r="220" spans="1:19" x14ac:dyDescent="0.25">
      <c r="A220" s="1"/>
      <c r="B220" s="64" t="str">
        <f>IF(A220="","ready",IF(COUNTIF(Entry!L:L,A220)=0,"unknown number",IF(MATCH(A220,A:A,0)&lt;ROW(),"duplicate number","OK")))</f>
        <v>ready</v>
      </c>
      <c r="C220" s="1">
        <f t="shared" si="29"/>
        <v>1</v>
      </c>
      <c r="D220" s="1">
        <f t="shared" si="29"/>
        <v>31</v>
      </c>
      <c r="E220" s="1"/>
      <c r="F220" s="66">
        <f t="shared" si="23"/>
        <v>6.3194444444444442E-2</v>
      </c>
      <c r="G220" s="65" t="str">
        <f t="shared" si="28"/>
        <v>ready</v>
      </c>
      <c r="H220" s="45">
        <f t="shared" si="25"/>
        <v>217</v>
      </c>
      <c r="I220" s="45" t="str">
        <f>IF(A220="","",O220&amp;":"&amp;COUNTIF(O$4:O220,O220))</f>
        <v/>
      </c>
      <c r="J220" s="45" t="str">
        <f>IF(LEFT(O220,1)="W",COUNTIF(O$4:O220,"W*"),"")</f>
        <v/>
      </c>
      <c r="M220" s="44" t="str">
        <f>IF(A220="","",VLOOKUP($A220,Entry!A:D,2,FALSE))</f>
        <v/>
      </c>
      <c r="N220" s="44" t="str">
        <f>IF(A220="","",VLOOKUP($A220,Entry!A:D,3,FALSE))</f>
        <v/>
      </c>
      <c r="O220" s="44" t="str">
        <f>IF(A220="","",IF(VLOOKUP($A220,Entry!A:D,4,FALSE)="","M",VLOOKUP($A220,Entry!A:D,4,FALSE)))</f>
        <v/>
      </c>
      <c r="P220" s="45" t="e">
        <f>VLOOKUP(Finish!A220,Summit!A:B,2,FALSE)</f>
        <v>#N/A</v>
      </c>
      <c r="Q220" s="45" t="str">
        <f>IF(AND(ROW()&gt;4,COUNTIF($O$4:$O220,$O220)=1),"*","")</f>
        <v/>
      </c>
      <c r="R220" s="66">
        <f t="shared" si="26"/>
        <v>6.3194444444444442E-2</v>
      </c>
      <c r="S220" s="45">
        <f t="shared" si="27"/>
        <v>217</v>
      </c>
    </row>
    <row r="221" spans="1:19" x14ac:dyDescent="0.25">
      <c r="A221" s="1"/>
      <c r="B221" s="64" t="str">
        <f>IF(A221="","ready",IF(COUNTIF(Entry!L:L,A221)=0,"unknown number",IF(MATCH(A221,A:A,0)&lt;ROW(),"duplicate number","OK")))</f>
        <v>ready</v>
      </c>
      <c r="C221" s="1">
        <f t="shared" si="29"/>
        <v>1</v>
      </c>
      <c r="D221" s="1">
        <f t="shared" si="29"/>
        <v>31</v>
      </c>
      <c r="E221" s="1"/>
      <c r="F221" s="66">
        <f t="shared" si="23"/>
        <v>6.3194444444444442E-2</v>
      </c>
      <c r="G221" s="65" t="str">
        <f t="shared" si="28"/>
        <v>ready</v>
      </c>
      <c r="H221" s="45">
        <f t="shared" si="25"/>
        <v>218</v>
      </c>
      <c r="I221" s="45" t="str">
        <f>IF(A221="","",O221&amp;":"&amp;COUNTIF(O$4:O221,O221))</f>
        <v/>
      </c>
      <c r="J221" s="45" t="str">
        <f>IF(LEFT(O221,1)="W",COUNTIF(O$4:O221,"W*"),"")</f>
        <v/>
      </c>
      <c r="M221" s="44" t="str">
        <f>IF(A221="","",VLOOKUP($A221,Entry!A:D,2,FALSE))</f>
        <v/>
      </c>
      <c r="N221" s="44" t="str">
        <f>IF(A221="","",VLOOKUP($A221,Entry!A:D,3,FALSE))</f>
        <v/>
      </c>
      <c r="O221" s="44" t="str">
        <f>IF(A221="","",IF(VLOOKUP($A221,Entry!A:D,4,FALSE)="","M",VLOOKUP($A221,Entry!A:D,4,FALSE)))</f>
        <v/>
      </c>
      <c r="P221" s="45" t="e">
        <f>VLOOKUP(Finish!A221,Summit!A:B,2,FALSE)</f>
        <v>#N/A</v>
      </c>
      <c r="Q221" s="45" t="str">
        <f>IF(AND(ROW()&gt;4,COUNTIF($O$4:$O221,$O221)=1),"*","")</f>
        <v/>
      </c>
      <c r="R221" s="66">
        <f t="shared" si="26"/>
        <v>6.3194444444444442E-2</v>
      </c>
      <c r="S221" s="45">
        <f t="shared" si="27"/>
        <v>218</v>
      </c>
    </row>
    <row r="222" spans="1:19" x14ac:dyDescent="0.25">
      <c r="A222" s="1"/>
      <c r="B222" s="64" t="str">
        <f>IF(A222="","ready",IF(COUNTIF(Entry!L:L,A222)=0,"unknown number",IF(MATCH(A222,A:A,0)&lt;ROW(),"duplicate number","OK")))</f>
        <v>ready</v>
      </c>
      <c r="C222" s="1">
        <f t="shared" si="29"/>
        <v>1</v>
      </c>
      <c r="D222" s="1">
        <f t="shared" si="29"/>
        <v>31</v>
      </c>
      <c r="E222" s="1"/>
      <c r="F222" s="66">
        <f t="shared" si="23"/>
        <v>6.3194444444444442E-2</v>
      </c>
      <c r="G222" s="65" t="str">
        <f t="shared" si="28"/>
        <v>ready</v>
      </c>
      <c r="H222" s="45">
        <f t="shared" si="25"/>
        <v>219</v>
      </c>
      <c r="I222" s="45" t="str">
        <f>IF(A222="","",O222&amp;":"&amp;COUNTIF(O$4:O222,O222))</f>
        <v/>
      </c>
      <c r="J222" s="45" t="str">
        <f>IF(LEFT(O222,1)="W",COUNTIF(O$4:O222,"W*"),"")</f>
        <v/>
      </c>
      <c r="M222" s="44" t="str">
        <f>IF(A222="","",VLOOKUP($A222,Entry!A:D,2,FALSE))</f>
        <v/>
      </c>
      <c r="N222" s="44" t="str">
        <f>IF(A222="","",VLOOKUP($A222,Entry!A:D,3,FALSE))</f>
        <v/>
      </c>
      <c r="O222" s="44" t="str">
        <f>IF(A222="","",IF(VLOOKUP($A222,Entry!A:D,4,FALSE)="","M",VLOOKUP($A222,Entry!A:D,4,FALSE)))</f>
        <v/>
      </c>
      <c r="P222" s="45" t="e">
        <f>VLOOKUP(Finish!A222,Summit!A:B,2,FALSE)</f>
        <v>#N/A</v>
      </c>
      <c r="Q222" s="45" t="str">
        <f>IF(AND(ROW()&gt;4,COUNTIF($O$4:$O222,$O222)=1),"*","")</f>
        <v/>
      </c>
      <c r="R222" s="66">
        <f t="shared" si="26"/>
        <v>6.3194444444444442E-2</v>
      </c>
      <c r="S222" s="45">
        <f t="shared" si="27"/>
        <v>219</v>
      </c>
    </row>
    <row r="223" spans="1:19" x14ac:dyDescent="0.25">
      <c r="A223" s="1"/>
      <c r="B223" s="64" t="str">
        <f>IF(A223="","ready",IF(COUNTIF(Entry!L:L,A223)=0,"unknown number",IF(MATCH(A223,A:A,0)&lt;ROW(),"duplicate number","OK")))</f>
        <v>ready</v>
      </c>
      <c r="C223" s="1">
        <f t="shared" si="29"/>
        <v>1</v>
      </c>
      <c r="D223" s="1">
        <f t="shared" si="29"/>
        <v>31</v>
      </c>
      <c r="E223" s="1"/>
      <c r="F223" s="66">
        <f t="shared" si="23"/>
        <v>6.3194444444444442E-2</v>
      </c>
      <c r="G223" s="65" t="str">
        <f t="shared" si="28"/>
        <v>ready</v>
      </c>
      <c r="H223" s="45">
        <f t="shared" si="25"/>
        <v>220</v>
      </c>
      <c r="I223" s="45" t="str">
        <f>IF(A223="","",O223&amp;":"&amp;COUNTIF(O$4:O223,O223))</f>
        <v/>
      </c>
      <c r="J223" s="45" t="str">
        <f>IF(LEFT(O223,1)="W",COUNTIF(O$4:O223,"W*"),"")</f>
        <v/>
      </c>
      <c r="M223" s="44" t="str">
        <f>IF(A223="","",VLOOKUP($A223,Entry!A:D,2,FALSE))</f>
        <v/>
      </c>
      <c r="N223" s="44" t="str">
        <f>IF(A223="","",VLOOKUP($A223,Entry!A:D,3,FALSE))</f>
        <v/>
      </c>
      <c r="O223" s="44" t="str">
        <f>IF(A223="","",IF(VLOOKUP($A223,Entry!A:D,4,FALSE)="","M",VLOOKUP($A223,Entry!A:D,4,FALSE)))</f>
        <v/>
      </c>
      <c r="P223" s="45" t="e">
        <f>VLOOKUP(Finish!A223,Summit!A:B,2,FALSE)</f>
        <v>#N/A</v>
      </c>
      <c r="Q223" s="45" t="str">
        <f>IF(AND(ROW()&gt;4,COUNTIF($O$4:$O223,$O223)=1),"*","")</f>
        <v/>
      </c>
      <c r="R223" s="66">
        <f t="shared" si="26"/>
        <v>6.3194444444444442E-2</v>
      </c>
      <c r="S223" s="45">
        <f t="shared" si="27"/>
        <v>220</v>
      </c>
    </row>
    <row r="224" spans="1:19" x14ac:dyDescent="0.25">
      <c r="A224" s="1"/>
      <c r="B224" s="64" t="str">
        <f>IF(A224="","ready",IF(COUNTIF(Entry!L:L,A224)=0,"unknown number",IF(MATCH(A224,A:A,0)&lt;ROW(),"duplicate number","OK")))</f>
        <v>ready</v>
      </c>
      <c r="C224" s="1">
        <f t="shared" si="29"/>
        <v>1</v>
      </c>
      <c r="D224" s="1">
        <f t="shared" si="29"/>
        <v>31</v>
      </c>
      <c r="E224" s="1"/>
      <c r="F224" s="66">
        <f t="shared" si="23"/>
        <v>6.3194444444444442E-2</v>
      </c>
      <c r="G224" s="65" t="str">
        <f t="shared" si="28"/>
        <v>ready</v>
      </c>
      <c r="H224" s="45">
        <f t="shared" si="25"/>
        <v>221</v>
      </c>
      <c r="I224" s="45" t="str">
        <f>IF(A224="","",O224&amp;":"&amp;COUNTIF(O$4:O224,O224))</f>
        <v/>
      </c>
      <c r="J224" s="45" t="str">
        <f>IF(LEFT(O224,1)="W",COUNTIF(O$4:O224,"W*"),"")</f>
        <v/>
      </c>
      <c r="M224" s="44" t="str">
        <f>IF(A224="","",VLOOKUP($A224,Entry!A:D,2,FALSE))</f>
        <v/>
      </c>
      <c r="N224" s="44" t="str">
        <f>IF(A224="","",VLOOKUP($A224,Entry!A:D,3,FALSE))</f>
        <v/>
      </c>
      <c r="O224" s="44" t="str">
        <f>IF(A224="","",IF(VLOOKUP($A224,Entry!A:D,4,FALSE)="","M",VLOOKUP($A224,Entry!A:D,4,FALSE)))</f>
        <v/>
      </c>
      <c r="P224" s="45" t="e">
        <f>VLOOKUP(Finish!A224,Summit!A:B,2,FALSE)</f>
        <v>#N/A</v>
      </c>
      <c r="Q224" s="45" t="str">
        <f>IF(AND(ROW()&gt;4,COUNTIF($O$4:$O224,$O224)=1),"*","")</f>
        <v/>
      </c>
      <c r="R224" s="66">
        <f t="shared" si="26"/>
        <v>6.3194444444444442E-2</v>
      </c>
      <c r="S224" s="45">
        <f t="shared" si="27"/>
        <v>221</v>
      </c>
    </row>
    <row r="225" spans="1:19" x14ac:dyDescent="0.25">
      <c r="A225" s="1"/>
      <c r="B225" s="64" t="str">
        <f>IF(A225="","ready",IF(COUNTIF(Entry!L:L,A225)=0,"unknown number",IF(MATCH(A225,A:A,0)&lt;ROW(),"duplicate number","OK")))</f>
        <v>ready</v>
      </c>
      <c r="C225" s="1">
        <f t="shared" si="29"/>
        <v>1</v>
      </c>
      <c r="D225" s="1">
        <f t="shared" si="29"/>
        <v>31</v>
      </c>
      <c r="E225" s="1"/>
      <c r="F225" s="66">
        <f t="shared" si="23"/>
        <v>6.3194444444444442E-2</v>
      </c>
      <c r="G225" s="65" t="str">
        <f t="shared" si="28"/>
        <v>ready</v>
      </c>
      <c r="H225" s="45">
        <f t="shared" si="25"/>
        <v>222</v>
      </c>
      <c r="I225" s="45" t="str">
        <f>IF(A225="","",O225&amp;":"&amp;COUNTIF(O$4:O225,O225))</f>
        <v/>
      </c>
      <c r="J225" s="45" t="str">
        <f>IF(LEFT(O225,1)="W",COUNTIF(O$4:O225,"W*"),"")</f>
        <v/>
      </c>
      <c r="M225" s="44" t="str">
        <f>IF(A225="","",VLOOKUP($A225,Entry!A:D,2,FALSE))</f>
        <v/>
      </c>
      <c r="N225" s="44" t="str">
        <f>IF(A225="","",VLOOKUP($A225,Entry!A:D,3,FALSE))</f>
        <v/>
      </c>
      <c r="O225" s="44" t="str">
        <f>IF(A225="","",IF(VLOOKUP($A225,Entry!A:D,4,FALSE)="","M",VLOOKUP($A225,Entry!A:D,4,FALSE)))</f>
        <v/>
      </c>
      <c r="P225" s="45" t="e">
        <f>VLOOKUP(Finish!A225,Summit!A:B,2,FALSE)</f>
        <v>#N/A</v>
      </c>
      <c r="Q225" s="45" t="str">
        <f>IF(AND(ROW()&gt;4,COUNTIF($O$4:$O225,$O225)=1),"*","")</f>
        <v/>
      </c>
      <c r="R225" s="66">
        <f t="shared" si="26"/>
        <v>6.3194444444444442E-2</v>
      </c>
      <c r="S225" s="45">
        <f t="shared" si="27"/>
        <v>222</v>
      </c>
    </row>
    <row r="226" spans="1:19" x14ac:dyDescent="0.25">
      <c r="A226" s="1"/>
      <c r="B226" s="64" t="str">
        <f>IF(A226="","ready",IF(COUNTIF(Entry!L:L,A226)=0,"unknown number",IF(MATCH(A226,A:A,0)&lt;ROW(),"duplicate number","OK")))</f>
        <v>ready</v>
      </c>
      <c r="C226" s="1">
        <f t="shared" si="29"/>
        <v>1</v>
      </c>
      <c r="D226" s="1">
        <f t="shared" si="29"/>
        <v>31</v>
      </c>
      <c r="E226" s="1"/>
      <c r="F226" s="66">
        <f t="shared" si="23"/>
        <v>6.3194444444444442E-2</v>
      </c>
      <c r="G226" s="65" t="str">
        <f t="shared" si="28"/>
        <v>ready</v>
      </c>
      <c r="H226" s="45">
        <f t="shared" si="25"/>
        <v>223</v>
      </c>
      <c r="I226" s="45" t="str">
        <f>IF(A226="","",O226&amp;":"&amp;COUNTIF(O$4:O226,O226))</f>
        <v/>
      </c>
      <c r="J226" s="45" t="str">
        <f>IF(LEFT(O226,1)="W",COUNTIF(O$4:O226,"W*"),"")</f>
        <v/>
      </c>
      <c r="M226" s="44" t="str">
        <f>IF(A226="","",VLOOKUP($A226,Entry!A:D,2,FALSE))</f>
        <v/>
      </c>
      <c r="N226" s="44" t="str">
        <f>IF(A226="","",VLOOKUP($A226,Entry!A:D,3,FALSE))</f>
        <v/>
      </c>
      <c r="O226" s="44" t="str">
        <f>IF(A226="","",IF(VLOOKUP($A226,Entry!A:D,4,FALSE)="","M",VLOOKUP($A226,Entry!A:D,4,FALSE)))</f>
        <v/>
      </c>
      <c r="P226" s="45" t="e">
        <f>VLOOKUP(Finish!A226,Summit!A:B,2,FALSE)</f>
        <v>#N/A</v>
      </c>
      <c r="Q226" s="45" t="str">
        <f>IF(AND(ROW()&gt;4,COUNTIF($O$4:$O226,$O226)=1),"*","")</f>
        <v/>
      </c>
      <c r="R226" s="66">
        <f t="shared" si="26"/>
        <v>6.3194444444444442E-2</v>
      </c>
      <c r="S226" s="45">
        <f t="shared" si="27"/>
        <v>223</v>
      </c>
    </row>
    <row r="227" spans="1:19" x14ac:dyDescent="0.25">
      <c r="A227" s="1"/>
      <c r="B227" s="64" t="str">
        <f>IF(A227="","ready",IF(COUNTIF(Entry!L:L,A227)=0,"unknown number",IF(MATCH(A227,A:A,0)&lt;ROW(),"duplicate number","OK")))</f>
        <v>ready</v>
      </c>
      <c r="C227" s="1">
        <f t="shared" si="29"/>
        <v>1</v>
      </c>
      <c r="D227" s="1">
        <f t="shared" si="29"/>
        <v>31</v>
      </c>
      <c r="E227" s="1"/>
      <c r="F227" s="66">
        <f t="shared" si="23"/>
        <v>6.3194444444444442E-2</v>
      </c>
      <c r="G227" s="65" t="str">
        <f t="shared" si="28"/>
        <v>ready</v>
      </c>
      <c r="H227" s="45">
        <f t="shared" si="25"/>
        <v>224</v>
      </c>
      <c r="I227" s="45" t="str">
        <f>IF(A227="","",O227&amp;":"&amp;COUNTIF(O$4:O227,O227))</f>
        <v/>
      </c>
      <c r="J227" s="45" t="str">
        <f>IF(LEFT(O227,1)="W",COUNTIF(O$4:O227,"W*"),"")</f>
        <v/>
      </c>
      <c r="M227" s="44" t="str">
        <f>IF(A227="","",VLOOKUP($A227,Entry!A:D,2,FALSE))</f>
        <v/>
      </c>
      <c r="N227" s="44" t="str">
        <f>IF(A227="","",VLOOKUP($A227,Entry!A:D,3,FALSE))</f>
        <v/>
      </c>
      <c r="O227" s="44" t="str">
        <f>IF(A227="","",IF(VLOOKUP($A227,Entry!A:D,4,FALSE)="","M",VLOOKUP($A227,Entry!A:D,4,FALSE)))</f>
        <v/>
      </c>
      <c r="P227" s="45" t="e">
        <f>VLOOKUP(Finish!A227,Summit!A:B,2,FALSE)</f>
        <v>#N/A</v>
      </c>
      <c r="Q227" s="45" t="str">
        <f>IF(AND(ROW()&gt;4,COUNTIF($O$4:$O227,$O227)=1),"*","")</f>
        <v/>
      </c>
      <c r="R227" s="66">
        <f t="shared" si="26"/>
        <v>6.3194444444444442E-2</v>
      </c>
      <c r="S227" s="45">
        <f t="shared" si="27"/>
        <v>224</v>
      </c>
    </row>
    <row r="228" spans="1:19" x14ac:dyDescent="0.25">
      <c r="A228" s="1"/>
      <c r="B228" s="64" t="str">
        <f>IF(A228="","ready",IF(COUNTIF(Entry!L:L,A228)=0,"unknown number",IF(MATCH(A228,A:A,0)&lt;ROW(),"duplicate number","OK")))</f>
        <v>ready</v>
      </c>
      <c r="C228" s="1">
        <f t="shared" si="29"/>
        <v>1</v>
      </c>
      <c r="D228" s="1">
        <f t="shared" si="29"/>
        <v>31</v>
      </c>
      <c r="E228" s="1"/>
      <c r="F228" s="66">
        <f t="shared" si="23"/>
        <v>6.3194444444444442E-2</v>
      </c>
      <c r="G228" s="65" t="str">
        <f t="shared" si="28"/>
        <v>ready</v>
      </c>
      <c r="H228" s="45">
        <f t="shared" si="25"/>
        <v>225</v>
      </c>
      <c r="I228" s="45" t="str">
        <f>IF(A228="","",O228&amp;":"&amp;COUNTIF(O$4:O228,O228))</f>
        <v/>
      </c>
      <c r="J228" s="45" t="str">
        <f>IF(LEFT(O228,1)="W",COUNTIF(O$4:O228,"W*"),"")</f>
        <v/>
      </c>
      <c r="M228" s="44" t="str">
        <f>IF(A228="","",VLOOKUP($A228,Entry!A:D,2,FALSE))</f>
        <v/>
      </c>
      <c r="N228" s="44" t="str">
        <f>IF(A228="","",VLOOKUP($A228,Entry!A:D,3,FALSE))</f>
        <v/>
      </c>
      <c r="O228" s="44" t="str">
        <f>IF(A228="","",IF(VLOOKUP($A228,Entry!A:D,4,FALSE)="","M",VLOOKUP($A228,Entry!A:D,4,FALSE)))</f>
        <v/>
      </c>
      <c r="P228" s="45" t="e">
        <f>VLOOKUP(Finish!A228,Summit!A:B,2,FALSE)</f>
        <v>#N/A</v>
      </c>
      <c r="Q228" s="45" t="str">
        <f>IF(AND(ROW()&gt;4,COUNTIF($O$4:$O228,$O228)=1),"*","")</f>
        <v/>
      </c>
      <c r="R228" s="66">
        <f t="shared" si="26"/>
        <v>6.3194444444444442E-2</v>
      </c>
      <c r="S228" s="45">
        <f t="shared" si="27"/>
        <v>225</v>
      </c>
    </row>
    <row r="229" spans="1:19" x14ac:dyDescent="0.25">
      <c r="A229" s="1"/>
      <c r="B229" s="64" t="str">
        <f>IF(A229="","ready",IF(COUNTIF(Entry!L:L,A229)=0,"unknown number",IF(MATCH(A229,A:A,0)&lt;ROW(),"duplicate number","OK")))</f>
        <v>ready</v>
      </c>
      <c r="C229" s="1">
        <f t="shared" si="29"/>
        <v>1</v>
      </c>
      <c r="D229" s="1">
        <f t="shared" si="29"/>
        <v>31</v>
      </c>
      <c r="E229" s="1"/>
      <c r="F229" s="66">
        <f t="shared" si="23"/>
        <v>6.3194444444444442E-2</v>
      </c>
      <c r="G229" s="65" t="str">
        <f t="shared" si="28"/>
        <v>ready</v>
      </c>
      <c r="H229" s="45">
        <f t="shared" si="25"/>
        <v>226</v>
      </c>
      <c r="I229" s="45" t="str">
        <f>IF(A229="","",O229&amp;":"&amp;COUNTIF(O$4:O229,O229))</f>
        <v/>
      </c>
      <c r="J229" s="45" t="str">
        <f>IF(LEFT(O229,1)="W",COUNTIF(O$4:O229,"W*"),"")</f>
        <v/>
      </c>
      <c r="M229" s="44" t="str">
        <f>IF(A229="","",VLOOKUP($A229,Entry!A:D,2,FALSE))</f>
        <v/>
      </c>
      <c r="N229" s="44" t="str">
        <f>IF(A229="","",VLOOKUP($A229,Entry!A:D,3,FALSE))</f>
        <v/>
      </c>
      <c r="O229" s="44" t="str">
        <f>IF(A229="","",IF(VLOOKUP($A229,Entry!A:D,4,FALSE)="","M",VLOOKUP($A229,Entry!A:D,4,FALSE)))</f>
        <v/>
      </c>
      <c r="P229" s="45" t="e">
        <f>VLOOKUP(Finish!A229,Summit!A:B,2,FALSE)</f>
        <v>#N/A</v>
      </c>
      <c r="Q229" s="45" t="str">
        <f>IF(AND(ROW()&gt;4,COUNTIF($O$4:$O229,$O229)=1),"*","")</f>
        <v/>
      </c>
      <c r="R229" s="66">
        <f t="shared" si="26"/>
        <v>6.3194444444444442E-2</v>
      </c>
      <c r="S229" s="45">
        <f t="shared" si="27"/>
        <v>226</v>
      </c>
    </row>
    <row r="230" spans="1:19" x14ac:dyDescent="0.25">
      <c r="A230" s="1"/>
      <c r="B230" s="64" t="str">
        <f>IF(A230="","ready",IF(COUNTIF(Entry!L:L,A230)=0,"unknown number",IF(MATCH(A230,A:A,0)&lt;ROW(),"duplicate number","OK")))</f>
        <v>ready</v>
      </c>
      <c r="C230" s="1">
        <f t="shared" si="29"/>
        <v>1</v>
      </c>
      <c r="D230" s="1">
        <f t="shared" si="29"/>
        <v>31</v>
      </c>
      <c r="E230" s="1"/>
      <c r="F230" s="66">
        <f t="shared" si="23"/>
        <v>6.3194444444444442E-2</v>
      </c>
      <c r="G230" s="65" t="str">
        <f t="shared" si="28"/>
        <v>ready</v>
      </c>
      <c r="H230" s="45">
        <f t="shared" si="25"/>
        <v>227</v>
      </c>
      <c r="I230" s="45" t="str">
        <f>IF(A230="","",O230&amp;":"&amp;COUNTIF(O$4:O230,O230))</f>
        <v/>
      </c>
      <c r="J230" s="45" t="str">
        <f>IF(LEFT(O230,1)="W",COUNTIF(O$4:O230,"W*"),"")</f>
        <v/>
      </c>
      <c r="M230" s="44" t="str">
        <f>IF(A230="","",VLOOKUP($A230,Entry!A:D,2,FALSE))</f>
        <v/>
      </c>
      <c r="N230" s="44" t="str">
        <f>IF(A230="","",VLOOKUP($A230,Entry!A:D,3,FALSE))</f>
        <v/>
      </c>
      <c r="O230" s="44" t="str">
        <f>IF(A230="","",IF(VLOOKUP($A230,Entry!A:D,4,FALSE)="","M",VLOOKUP($A230,Entry!A:D,4,FALSE)))</f>
        <v/>
      </c>
      <c r="P230" s="45" t="e">
        <f>VLOOKUP(Finish!A230,Summit!A:B,2,FALSE)</f>
        <v>#N/A</v>
      </c>
      <c r="Q230" s="45" t="str">
        <f>IF(AND(ROW()&gt;4,COUNTIF($O$4:$O230,$O230)=1),"*","")</f>
        <v/>
      </c>
      <c r="R230" s="66">
        <f t="shared" si="26"/>
        <v>6.3194444444444442E-2</v>
      </c>
      <c r="S230" s="45">
        <f t="shared" si="27"/>
        <v>227</v>
      </c>
    </row>
    <row r="231" spans="1:19" x14ac:dyDescent="0.25">
      <c r="A231" s="1"/>
      <c r="B231" s="64" t="str">
        <f>IF(A231="","ready",IF(COUNTIF(Entry!L:L,A231)=0,"unknown number",IF(MATCH(A231,A:A,0)&lt;ROW(),"duplicate number","OK")))</f>
        <v>ready</v>
      </c>
      <c r="C231" s="1">
        <f t="shared" si="29"/>
        <v>1</v>
      </c>
      <c r="D231" s="1">
        <f t="shared" si="29"/>
        <v>31</v>
      </c>
      <c r="E231" s="1"/>
      <c r="F231" s="66">
        <f t="shared" si="23"/>
        <v>6.3194444444444442E-2</v>
      </c>
      <c r="G231" s="65" t="str">
        <f t="shared" si="28"/>
        <v>ready</v>
      </c>
      <c r="H231" s="45">
        <f t="shared" si="25"/>
        <v>228</v>
      </c>
      <c r="I231" s="45" t="str">
        <f>IF(A231="","",O231&amp;":"&amp;COUNTIF(O$4:O231,O231))</f>
        <v/>
      </c>
      <c r="J231" s="45" t="str">
        <f>IF(LEFT(O231,1)="W",COUNTIF(O$4:O231,"W*"),"")</f>
        <v/>
      </c>
      <c r="M231" s="44" t="str">
        <f>IF(A231="","",VLOOKUP($A231,Entry!A:D,2,FALSE))</f>
        <v/>
      </c>
      <c r="N231" s="44" t="str">
        <f>IF(A231="","",VLOOKUP($A231,Entry!A:D,3,FALSE))</f>
        <v/>
      </c>
      <c r="O231" s="44" t="str">
        <f>IF(A231="","",IF(VLOOKUP($A231,Entry!A:D,4,FALSE)="","M",VLOOKUP($A231,Entry!A:D,4,FALSE)))</f>
        <v/>
      </c>
      <c r="P231" s="45" t="e">
        <f>VLOOKUP(Finish!A231,Summit!A:B,2,FALSE)</f>
        <v>#N/A</v>
      </c>
      <c r="Q231" s="45" t="str">
        <f>IF(AND(ROW()&gt;4,COUNTIF($O$4:$O231,$O231)=1),"*","")</f>
        <v/>
      </c>
      <c r="R231" s="66">
        <f t="shared" si="26"/>
        <v>6.3194444444444442E-2</v>
      </c>
      <c r="S231" s="45">
        <f t="shared" si="27"/>
        <v>228</v>
      </c>
    </row>
    <row r="232" spans="1:19" x14ac:dyDescent="0.25">
      <c r="A232" s="1"/>
      <c r="B232" s="64" t="str">
        <f>IF(A232="","ready",IF(COUNTIF(Entry!L:L,A232)=0,"unknown number",IF(MATCH(A232,A:A,0)&lt;ROW(),"duplicate number","OK")))</f>
        <v>ready</v>
      </c>
      <c r="C232" s="1">
        <f t="shared" si="29"/>
        <v>1</v>
      </c>
      <c r="D232" s="1">
        <f t="shared" si="29"/>
        <v>31</v>
      </c>
      <c r="E232" s="1"/>
      <c r="F232" s="66">
        <f t="shared" si="23"/>
        <v>6.3194444444444442E-2</v>
      </c>
      <c r="G232" s="65" t="str">
        <f t="shared" si="28"/>
        <v>ready</v>
      </c>
      <c r="H232" s="45">
        <f t="shared" si="25"/>
        <v>229</v>
      </c>
      <c r="I232" s="45" t="str">
        <f>IF(A232="","",O232&amp;":"&amp;COUNTIF(O$4:O232,O232))</f>
        <v/>
      </c>
      <c r="J232" s="45" t="str">
        <f>IF(LEFT(O232,1)="W",COUNTIF(O$4:O232,"W*"),"")</f>
        <v/>
      </c>
      <c r="M232" s="44" t="str">
        <f>IF(A232="","",VLOOKUP($A232,Entry!A:D,2,FALSE))</f>
        <v/>
      </c>
      <c r="N232" s="44" t="str">
        <f>IF(A232="","",VLOOKUP($A232,Entry!A:D,3,FALSE))</f>
        <v/>
      </c>
      <c r="O232" s="44" t="str">
        <f>IF(A232="","",IF(VLOOKUP($A232,Entry!A:D,4,FALSE)="","M",VLOOKUP($A232,Entry!A:D,4,FALSE)))</f>
        <v/>
      </c>
      <c r="P232" s="45" t="e">
        <f>VLOOKUP(Finish!A232,Summit!A:B,2,FALSE)</f>
        <v>#N/A</v>
      </c>
      <c r="Q232" s="45" t="str">
        <f>IF(AND(ROW()&gt;4,COUNTIF($O$4:$O232,$O232)=1),"*","")</f>
        <v/>
      </c>
      <c r="R232" s="66">
        <f t="shared" si="26"/>
        <v>6.3194444444444442E-2</v>
      </c>
      <c r="S232" s="45">
        <f t="shared" si="27"/>
        <v>229</v>
      </c>
    </row>
    <row r="233" spans="1:19" x14ac:dyDescent="0.25">
      <c r="A233" s="1"/>
      <c r="B233" s="64" t="str">
        <f>IF(A233="","ready",IF(COUNTIF(Entry!L:L,A233)=0,"unknown number",IF(MATCH(A233,A:A,0)&lt;ROW(),"duplicate number","OK")))</f>
        <v>ready</v>
      </c>
      <c r="C233" s="1">
        <f t="shared" si="29"/>
        <v>1</v>
      </c>
      <c r="D233" s="1">
        <f t="shared" si="29"/>
        <v>31</v>
      </c>
      <c r="E233" s="1"/>
      <c r="F233" s="66">
        <f t="shared" si="23"/>
        <v>6.3194444444444442E-2</v>
      </c>
      <c r="G233" s="65" t="str">
        <f t="shared" si="28"/>
        <v>ready</v>
      </c>
      <c r="H233" s="45">
        <f t="shared" si="25"/>
        <v>230</v>
      </c>
      <c r="I233" s="45" t="str">
        <f>IF(A233="","",O233&amp;":"&amp;COUNTIF(O$4:O233,O233))</f>
        <v/>
      </c>
      <c r="J233" s="45" t="str">
        <f>IF(LEFT(O233,1)="W",COUNTIF(O$4:O233,"W*"),"")</f>
        <v/>
      </c>
      <c r="M233" s="44" t="str">
        <f>IF(A233="","",VLOOKUP($A233,Entry!A:D,2,FALSE))</f>
        <v/>
      </c>
      <c r="N233" s="44" t="str">
        <f>IF(A233="","",VLOOKUP($A233,Entry!A:D,3,FALSE))</f>
        <v/>
      </c>
      <c r="O233" s="44" t="str">
        <f>IF(A233="","",IF(VLOOKUP($A233,Entry!A:D,4,FALSE)="","M",VLOOKUP($A233,Entry!A:D,4,FALSE)))</f>
        <v/>
      </c>
      <c r="P233" s="45" t="e">
        <f>VLOOKUP(Finish!A233,Summit!A:B,2,FALSE)</f>
        <v>#N/A</v>
      </c>
      <c r="Q233" s="45" t="str">
        <f>IF(AND(ROW()&gt;4,COUNTIF($O$4:$O233,$O233)=1),"*","")</f>
        <v/>
      </c>
      <c r="R233" s="66">
        <f t="shared" si="26"/>
        <v>6.3194444444444442E-2</v>
      </c>
      <c r="S233" s="45">
        <f t="shared" si="27"/>
        <v>230</v>
      </c>
    </row>
    <row r="234" spans="1:19" x14ac:dyDescent="0.25">
      <c r="A234" s="1"/>
      <c r="B234" s="64" t="str">
        <f>IF(A234="","ready",IF(COUNTIF(Entry!L:L,A234)=0,"unknown number",IF(MATCH(A234,A:A,0)&lt;ROW(),"duplicate number","OK")))</f>
        <v>ready</v>
      </c>
      <c r="C234" s="1">
        <f t="shared" ref="C234:D249" si="30">C233</f>
        <v>1</v>
      </c>
      <c r="D234" s="1">
        <f t="shared" si="30"/>
        <v>31</v>
      </c>
      <c r="E234" s="1"/>
      <c r="F234" s="66">
        <f t="shared" si="23"/>
        <v>6.3194444444444442E-2</v>
      </c>
      <c r="G234" s="65" t="str">
        <f t="shared" si="28"/>
        <v>ready</v>
      </c>
      <c r="H234" s="45">
        <f t="shared" si="25"/>
        <v>231</v>
      </c>
      <c r="I234" s="45" t="str">
        <f>IF(A234="","",O234&amp;":"&amp;COUNTIF(O$4:O234,O234))</f>
        <v/>
      </c>
      <c r="J234" s="45" t="str">
        <f>IF(LEFT(O234,1)="W",COUNTIF(O$4:O234,"W*"),"")</f>
        <v/>
      </c>
      <c r="M234" s="44" t="str">
        <f>IF(A234="","",VLOOKUP($A234,Entry!A:D,2,FALSE))</f>
        <v/>
      </c>
      <c r="N234" s="44" t="str">
        <f>IF(A234="","",VLOOKUP($A234,Entry!A:D,3,FALSE))</f>
        <v/>
      </c>
      <c r="O234" s="44" t="str">
        <f>IF(A234="","",IF(VLOOKUP($A234,Entry!A:D,4,FALSE)="","M",VLOOKUP($A234,Entry!A:D,4,FALSE)))</f>
        <v/>
      </c>
      <c r="P234" s="45" t="e">
        <f>VLOOKUP(Finish!A234,Summit!A:B,2,FALSE)</f>
        <v>#N/A</v>
      </c>
      <c r="Q234" s="45" t="str">
        <f>IF(AND(ROW()&gt;4,COUNTIF($O$4:$O234,$O234)=1),"*","")</f>
        <v/>
      </c>
      <c r="R234" s="66">
        <f t="shared" si="26"/>
        <v>6.3194444444444442E-2</v>
      </c>
      <c r="S234" s="45">
        <f t="shared" si="27"/>
        <v>231</v>
      </c>
    </row>
    <row r="235" spans="1:19" x14ac:dyDescent="0.25">
      <c r="A235" s="1"/>
      <c r="B235" s="64" t="str">
        <f>IF(A235="","ready",IF(COUNTIF(Entry!L:L,A235)=0,"unknown number",IF(MATCH(A235,A:A,0)&lt;ROW(),"duplicate number","OK")))</f>
        <v>ready</v>
      </c>
      <c r="C235" s="1">
        <f t="shared" si="30"/>
        <v>1</v>
      </c>
      <c r="D235" s="1">
        <f t="shared" si="30"/>
        <v>31</v>
      </c>
      <c r="E235" s="1"/>
      <c r="F235" s="66">
        <f t="shared" si="23"/>
        <v>6.3194444444444442E-2</v>
      </c>
      <c r="G235" s="65" t="str">
        <f t="shared" si="28"/>
        <v>ready</v>
      </c>
      <c r="H235" s="45">
        <f t="shared" si="25"/>
        <v>232</v>
      </c>
      <c r="I235" s="45" t="str">
        <f>IF(A235="","",O235&amp;":"&amp;COUNTIF(O$4:O235,O235))</f>
        <v/>
      </c>
      <c r="J235" s="45" t="str">
        <f>IF(LEFT(O235,1)="W",COUNTIF(O$4:O235,"W*"),"")</f>
        <v/>
      </c>
      <c r="M235" s="44" t="str">
        <f>IF(A235="","",VLOOKUP($A235,Entry!A:D,2,FALSE))</f>
        <v/>
      </c>
      <c r="N235" s="44" t="str">
        <f>IF(A235="","",VLOOKUP($A235,Entry!A:D,3,FALSE))</f>
        <v/>
      </c>
      <c r="O235" s="44" t="str">
        <f>IF(A235="","",IF(VLOOKUP($A235,Entry!A:D,4,FALSE)="","M",VLOOKUP($A235,Entry!A:D,4,FALSE)))</f>
        <v/>
      </c>
      <c r="P235" s="45" t="e">
        <f>VLOOKUP(Finish!A235,Summit!A:B,2,FALSE)</f>
        <v>#N/A</v>
      </c>
      <c r="Q235" s="45" t="str">
        <f>IF(AND(ROW()&gt;4,COUNTIF($O$4:$O235,$O235)=1),"*","")</f>
        <v/>
      </c>
      <c r="R235" s="66">
        <f t="shared" si="26"/>
        <v>6.3194444444444442E-2</v>
      </c>
      <c r="S235" s="45">
        <f t="shared" si="27"/>
        <v>232</v>
      </c>
    </row>
    <row r="236" spans="1:19" x14ac:dyDescent="0.25">
      <c r="A236" s="1"/>
      <c r="B236" s="64" t="str">
        <f>IF(A236="","ready",IF(COUNTIF(Entry!L:L,A236)=0,"unknown number",IF(MATCH(A236,A:A,0)&lt;ROW(),"duplicate number","OK")))</f>
        <v>ready</v>
      </c>
      <c r="C236" s="1">
        <f t="shared" si="30"/>
        <v>1</v>
      </c>
      <c r="D236" s="1">
        <f t="shared" si="30"/>
        <v>31</v>
      </c>
      <c r="E236" s="1"/>
      <c r="F236" s="66">
        <f t="shared" si="23"/>
        <v>6.3194444444444442E-2</v>
      </c>
      <c r="G236" s="65" t="str">
        <f t="shared" si="28"/>
        <v>ready</v>
      </c>
      <c r="H236" s="45">
        <f t="shared" si="25"/>
        <v>233</v>
      </c>
      <c r="I236" s="45" t="str">
        <f>IF(A236="","",O236&amp;":"&amp;COUNTIF(O$4:O236,O236))</f>
        <v/>
      </c>
      <c r="J236" s="45" t="str">
        <f>IF(LEFT(O236,1)="W",COUNTIF(O$4:O236,"W*"),"")</f>
        <v/>
      </c>
      <c r="M236" s="44" t="str">
        <f>IF(A236="","",VLOOKUP($A236,Entry!A:D,2,FALSE))</f>
        <v/>
      </c>
      <c r="N236" s="44" t="str">
        <f>IF(A236="","",VLOOKUP($A236,Entry!A:D,3,FALSE))</f>
        <v/>
      </c>
      <c r="O236" s="44" t="str">
        <f>IF(A236="","",IF(VLOOKUP($A236,Entry!A:D,4,FALSE)="","M",VLOOKUP($A236,Entry!A:D,4,FALSE)))</f>
        <v/>
      </c>
      <c r="P236" s="45" t="e">
        <f>VLOOKUP(Finish!A236,Summit!A:B,2,FALSE)</f>
        <v>#N/A</v>
      </c>
      <c r="Q236" s="45" t="str">
        <f>IF(AND(ROW()&gt;4,COUNTIF($O$4:$O236,$O236)=1),"*","")</f>
        <v/>
      </c>
      <c r="R236" s="66">
        <f t="shared" si="26"/>
        <v>6.3194444444444442E-2</v>
      </c>
      <c r="S236" s="45">
        <f t="shared" si="27"/>
        <v>233</v>
      </c>
    </row>
    <row r="237" spans="1:19" x14ac:dyDescent="0.25">
      <c r="A237" s="1"/>
      <c r="B237" s="64" t="str">
        <f>IF(A237="","ready",IF(COUNTIF(Entry!L:L,A237)=0,"unknown number",IF(MATCH(A237,A:A,0)&lt;ROW(),"duplicate number","OK")))</f>
        <v>ready</v>
      </c>
      <c r="C237" s="1">
        <f t="shared" si="30"/>
        <v>1</v>
      </c>
      <c r="D237" s="1">
        <f t="shared" si="30"/>
        <v>31</v>
      </c>
      <c r="E237" s="1"/>
      <c r="F237" s="66">
        <f t="shared" si="23"/>
        <v>6.3194444444444442E-2</v>
      </c>
      <c r="G237" s="65" t="str">
        <f t="shared" si="28"/>
        <v>ready</v>
      </c>
      <c r="H237" s="45">
        <f t="shared" si="25"/>
        <v>234</v>
      </c>
      <c r="I237" s="45" t="str">
        <f>IF(A237="","",O237&amp;":"&amp;COUNTIF(O$4:O237,O237))</f>
        <v/>
      </c>
      <c r="J237" s="45" t="str">
        <f>IF(LEFT(O237,1)="W",COUNTIF(O$4:O237,"W*"),"")</f>
        <v/>
      </c>
      <c r="M237" s="44" t="str">
        <f>IF(A237="","",VLOOKUP($A237,Entry!A:D,2,FALSE))</f>
        <v/>
      </c>
      <c r="N237" s="44" t="str">
        <f>IF(A237="","",VLOOKUP($A237,Entry!A:D,3,FALSE))</f>
        <v/>
      </c>
      <c r="O237" s="44" t="str">
        <f>IF(A237="","",IF(VLOOKUP($A237,Entry!A:D,4,FALSE)="","M",VLOOKUP($A237,Entry!A:D,4,FALSE)))</f>
        <v/>
      </c>
      <c r="P237" s="45" t="e">
        <f>VLOOKUP(Finish!A237,Summit!A:B,2,FALSE)</f>
        <v>#N/A</v>
      </c>
      <c r="Q237" s="45" t="str">
        <f>IF(AND(ROW()&gt;4,COUNTIF($O$4:$O237,$O237)=1),"*","")</f>
        <v/>
      </c>
      <c r="R237" s="66">
        <f t="shared" si="26"/>
        <v>6.3194444444444442E-2</v>
      </c>
      <c r="S237" s="45">
        <f t="shared" si="27"/>
        <v>234</v>
      </c>
    </row>
    <row r="238" spans="1:19" x14ac:dyDescent="0.25">
      <c r="A238" s="1"/>
      <c r="B238" s="64" t="str">
        <f>IF(A238="","ready",IF(COUNTIF(Entry!L:L,A238)=0,"unknown number",IF(MATCH(A238,A:A,0)&lt;ROW(),"duplicate number","OK")))</f>
        <v>ready</v>
      </c>
      <c r="C238" s="1">
        <f t="shared" si="30"/>
        <v>1</v>
      </c>
      <c r="D238" s="1">
        <f t="shared" si="30"/>
        <v>31</v>
      </c>
      <c r="E238" s="1"/>
      <c r="F238" s="66">
        <f t="shared" si="23"/>
        <v>6.3194444444444442E-2</v>
      </c>
      <c r="G238" s="65" t="str">
        <f t="shared" si="28"/>
        <v>ready</v>
      </c>
      <c r="H238" s="45">
        <f t="shared" si="25"/>
        <v>235</v>
      </c>
      <c r="I238" s="45" t="str">
        <f>IF(A238="","",O238&amp;":"&amp;COUNTIF(O$4:O238,O238))</f>
        <v/>
      </c>
      <c r="J238" s="45" t="str">
        <f>IF(LEFT(O238,1)="W",COUNTIF(O$4:O238,"W*"),"")</f>
        <v/>
      </c>
      <c r="M238" s="44" t="str">
        <f>IF(A238="","",VLOOKUP($A238,Entry!A:D,2,FALSE))</f>
        <v/>
      </c>
      <c r="N238" s="44" t="str">
        <f>IF(A238="","",VLOOKUP($A238,Entry!A:D,3,FALSE))</f>
        <v/>
      </c>
      <c r="O238" s="44" t="str">
        <f>IF(A238="","",IF(VLOOKUP($A238,Entry!A:D,4,FALSE)="","M",VLOOKUP($A238,Entry!A:D,4,FALSE)))</f>
        <v/>
      </c>
      <c r="P238" s="45" t="e">
        <f>VLOOKUP(Finish!A238,Summit!A:B,2,FALSE)</f>
        <v>#N/A</v>
      </c>
      <c r="Q238" s="45" t="str">
        <f>IF(AND(ROW()&gt;4,COUNTIF($O$4:$O238,$O238)=1),"*","")</f>
        <v/>
      </c>
      <c r="R238" s="66">
        <f t="shared" si="26"/>
        <v>6.3194444444444442E-2</v>
      </c>
      <c r="S238" s="45">
        <f t="shared" si="27"/>
        <v>235</v>
      </c>
    </row>
    <row r="239" spans="1:19" x14ac:dyDescent="0.25">
      <c r="A239" s="1"/>
      <c r="B239" s="64" t="str">
        <f>IF(A239="","ready",IF(COUNTIF(Entry!L:L,A239)=0,"unknown number",IF(MATCH(A239,A:A,0)&lt;ROW(),"duplicate number","OK")))</f>
        <v>ready</v>
      </c>
      <c r="C239" s="1">
        <f t="shared" si="30"/>
        <v>1</v>
      </c>
      <c r="D239" s="1">
        <f t="shared" si="30"/>
        <v>31</v>
      </c>
      <c r="E239" s="1"/>
      <c r="F239" s="66">
        <f t="shared" si="23"/>
        <v>6.3194444444444442E-2</v>
      </c>
      <c r="G239" s="65" t="str">
        <f t="shared" si="28"/>
        <v>ready</v>
      </c>
      <c r="H239" s="45">
        <f t="shared" si="25"/>
        <v>236</v>
      </c>
      <c r="I239" s="45" t="str">
        <f>IF(A239="","",O239&amp;":"&amp;COUNTIF(O$4:O239,O239))</f>
        <v/>
      </c>
      <c r="J239" s="45" t="str">
        <f>IF(LEFT(O239,1)="W",COUNTIF(O$4:O239,"W*"),"")</f>
        <v/>
      </c>
      <c r="M239" s="44" t="str">
        <f>IF(A239="","",VLOOKUP($A239,Entry!A:D,2,FALSE))</f>
        <v/>
      </c>
      <c r="N239" s="44" t="str">
        <f>IF(A239="","",VLOOKUP($A239,Entry!A:D,3,FALSE))</f>
        <v/>
      </c>
      <c r="O239" s="44" t="str">
        <f>IF(A239="","",IF(VLOOKUP($A239,Entry!A:D,4,FALSE)="","M",VLOOKUP($A239,Entry!A:D,4,FALSE)))</f>
        <v/>
      </c>
      <c r="P239" s="45" t="e">
        <f>VLOOKUP(Finish!A239,Summit!A:B,2,FALSE)</f>
        <v>#N/A</v>
      </c>
      <c r="Q239" s="45" t="str">
        <f>IF(AND(ROW()&gt;4,COUNTIF($O$4:$O239,$O239)=1),"*","")</f>
        <v/>
      </c>
      <c r="R239" s="66">
        <f t="shared" si="26"/>
        <v>6.3194444444444442E-2</v>
      </c>
      <c r="S239" s="45">
        <f t="shared" si="27"/>
        <v>236</v>
      </c>
    </row>
    <row r="240" spans="1:19" x14ac:dyDescent="0.25">
      <c r="A240" s="1"/>
      <c r="B240" s="64" t="str">
        <f>IF(A240="","ready",IF(COUNTIF(Entry!L:L,A240)=0,"unknown number",IF(MATCH(A240,A:A,0)&lt;ROW(),"duplicate number","OK")))</f>
        <v>ready</v>
      </c>
      <c r="C240" s="1">
        <f t="shared" si="30"/>
        <v>1</v>
      </c>
      <c r="D240" s="1">
        <f t="shared" si="30"/>
        <v>31</v>
      </c>
      <c r="E240" s="1"/>
      <c r="F240" s="66">
        <f t="shared" si="23"/>
        <v>6.3194444444444442E-2</v>
      </c>
      <c r="G240" s="65" t="str">
        <f t="shared" si="28"/>
        <v>ready</v>
      </c>
      <c r="H240" s="45">
        <f t="shared" si="25"/>
        <v>237</v>
      </c>
      <c r="I240" s="45" t="str">
        <f>IF(A240="","",O240&amp;":"&amp;COUNTIF(O$4:O240,O240))</f>
        <v/>
      </c>
      <c r="J240" s="45" t="str">
        <f>IF(LEFT(O240,1)="W",COUNTIF(O$4:O240,"W*"),"")</f>
        <v/>
      </c>
      <c r="M240" s="44" t="str">
        <f>IF(A240="","",VLOOKUP($A240,Entry!A:D,2,FALSE))</f>
        <v/>
      </c>
      <c r="N240" s="44" t="str">
        <f>IF(A240="","",VLOOKUP($A240,Entry!A:D,3,FALSE))</f>
        <v/>
      </c>
      <c r="O240" s="44" t="str">
        <f>IF(A240="","",IF(VLOOKUP($A240,Entry!A:D,4,FALSE)="","M",VLOOKUP($A240,Entry!A:D,4,FALSE)))</f>
        <v/>
      </c>
      <c r="P240" s="45" t="e">
        <f>VLOOKUP(Finish!A240,Summit!A:B,2,FALSE)</f>
        <v>#N/A</v>
      </c>
      <c r="Q240" s="45" t="str">
        <f>IF(AND(ROW()&gt;4,COUNTIF($O$4:$O240,$O240)=1),"*","")</f>
        <v/>
      </c>
      <c r="R240" s="66">
        <f t="shared" si="26"/>
        <v>6.3194444444444442E-2</v>
      </c>
      <c r="S240" s="45">
        <f t="shared" si="27"/>
        <v>237</v>
      </c>
    </row>
    <row r="241" spans="1:19" x14ac:dyDescent="0.25">
      <c r="A241" s="1"/>
      <c r="B241" s="64" t="str">
        <f>IF(A241="","ready",IF(COUNTIF(Entry!L:L,A241)=0,"unknown number",IF(MATCH(A241,A:A,0)&lt;ROW(),"duplicate number","OK")))</f>
        <v>ready</v>
      </c>
      <c r="C241" s="1">
        <f t="shared" si="30"/>
        <v>1</v>
      </c>
      <c r="D241" s="1">
        <f t="shared" si="30"/>
        <v>31</v>
      </c>
      <c r="E241" s="1"/>
      <c r="F241" s="66">
        <f t="shared" si="23"/>
        <v>6.3194444444444442E-2</v>
      </c>
      <c r="G241" s="65" t="str">
        <f t="shared" si="28"/>
        <v>ready</v>
      </c>
      <c r="H241" s="45">
        <f t="shared" si="25"/>
        <v>238</v>
      </c>
      <c r="I241" s="45" t="str">
        <f>IF(A241="","",O241&amp;":"&amp;COUNTIF(O$4:O241,O241))</f>
        <v/>
      </c>
      <c r="J241" s="45" t="str">
        <f>IF(LEFT(O241,1)="W",COUNTIF(O$4:O241,"W*"),"")</f>
        <v/>
      </c>
      <c r="M241" s="44" t="str">
        <f>IF(A241="","",VLOOKUP($A241,Entry!A:D,2,FALSE))</f>
        <v/>
      </c>
      <c r="N241" s="44" t="str">
        <f>IF(A241="","",VLOOKUP($A241,Entry!A:D,3,FALSE))</f>
        <v/>
      </c>
      <c r="O241" s="44" t="str">
        <f>IF(A241="","",IF(VLOOKUP($A241,Entry!A:D,4,FALSE)="","M",VLOOKUP($A241,Entry!A:D,4,FALSE)))</f>
        <v/>
      </c>
      <c r="P241" s="45" t="e">
        <f>VLOOKUP(Finish!A241,Summit!A:B,2,FALSE)</f>
        <v>#N/A</v>
      </c>
      <c r="Q241" s="45" t="str">
        <f>IF(AND(ROW()&gt;4,COUNTIF($O$4:$O241,$O241)=1),"*","")</f>
        <v/>
      </c>
      <c r="R241" s="66">
        <f t="shared" si="26"/>
        <v>6.3194444444444442E-2</v>
      </c>
      <c r="S241" s="45">
        <f t="shared" si="27"/>
        <v>238</v>
      </c>
    </row>
    <row r="242" spans="1:19" x14ac:dyDescent="0.25">
      <c r="A242" s="1"/>
      <c r="B242" s="64" t="str">
        <f>IF(A242="","ready",IF(COUNTIF(Entry!L:L,A242)=0,"unknown number",IF(MATCH(A242,A:A,0)&lt;ROW(),"duplicate number","OK")))</f>
        <v>ready</v>
      </c>
      <c r="C242" s="1">
        <f t="shared" si="30"/>
        <v>1</v>
      </c>
      <c r="D242" s="1">
        <f t="shared" si="30"/>
        <v>31</v>
      </c>
      <c r="E242" s="1"/>
      <c r="F242" s="66">
        <f t="shared" si="23"/>
        <v>6.3194444444444442E-2</v>
      </c>
      <c r="G242" s="65" t="str">
        <f t="shared" si="28"/>
        <v>ready</v>
      </c>
      <c r="H242" s="45">
        <f t="shared" si="25"/>
        <v>239</v>
      </c>
      <c r="I242" s="45" t="str">
        <f>IF(A242="","",O242&amp;":"&amp;COUNTIF(O$4:O242,O242))</f>
        <v/>
      </c>
      <c r="J242" s="45" t="str">
        <f>IF(LEFT(O242,1)="W",COUNTIF(O$4:O242,"W*"),"")</f>
        <v/>
      </c>
      <c r="M242" s="44" t="str">
        <f>IF(A242="","",VLOOKUP($A242,Entry!A:D,2,FALSE))</f>
        <v/>
      </c>
      <c r="N242" s="44" t="str">
        <f>IF(A242="","",VLOOKUP($A242,Entry!A:D,3,FALSE))</f>
        <v/>
      </c>
      <c r="O242" s="44" t="str">
        <f>IF(A242="","",IF(VLOOKUP($A242,Entry!A:D,4,FALSE)="","M",VLOOKUP($A242,Entry!A:D,4,FALSE)))</f>
        <v/>
      </c>
      <c r="P242" s="45" t="e">
        <f>VLOOKUP(Finish!A242,Summit!A:B,2,FALSE)</f>
        <v>#N/A</v>
      </c>
      <c r="Q242" s="45" t="str">
        <f>IF(AND(ROW()&gt;4,COUNTIF($O$4:$O242,$O242)=1),"*","")</f>
        <v/>
      </c>
      <c r="R242" s="66">
        <f t="shared" si="26"/>
        <v>6.3194444444444442E-2</v>
      </c>
      <c r="S242" s="45">
        <f t="shared" si="27"/>
        <v>239</v>
      </c>
    </row>
    <row r="243" spans="1:19" x14ac:dyDescent="0.25">
      <c r="A243" s="1"/>
      <c r="B243" s="64" t="str">
        <f>IF(A243="","ready",IF(COUNTIF(Entry!L:L,A243)=0,"unknown number",IF(MATCH(A243,A:A,0)&lt;ROW(),"duplicate number","OK")))</f>
        <v>ready</v>
      </c>
      <c r="C243" s="1">
        <f t="shared" si="30"/>
        <v>1</v>
      </c>
      <c r="D243" s="1">
        <f t="shared" si="30"/>
        <v>31</v>
      </c>
      <c r="E243" s="1"/>
      <c r="F243" s="66">
        <f t="shared" si="23"/>
        <v>6.3194444444444442E-2</v>
      </c>
      <c r="G243" s="65" t="str">
        <f t="shared" si="28"/>
        <v>ready</v>
      </c>
      <c r="H243" s="45">
        <f t="shared" si="25"/>
        <v>240</v>
      </c>
      <c r="I243" s="45" t="str">
        <f>IF(A243="","",O243&amp;":"&amp;COUNTIF(O$4:O243,O243))</f>
        <v/>
      </c>
      <c r="J243" s="45" t="str">
        <f>IF(LEFT(O243,1)="W",COUNTIF(O$4:O243,"W*"),"")</f>
        <v/>
      </c>
      <c r="M243" s="44" t="str">
        <f>IF(A243="","",VLOOKUP($A243,Entry!A:D,2,FALSE))</f>
        <v/>
      </c>
      <c r="N243" s="44" t="str">
        <f>IF(A243="","",VLOOKUP($A243,Entry!A:D,3,FALSE))</f>
        <v/>
      </c>
      <c r="O243" s="44" t="str">
        <f>IF(A243="","",IF(VLOOKUP($A243,Entry!A:D,4,FALSE)="","M",VLOOKUP($A243,Entry!A:D,4,FALSE)))</f>
        <v/>
      </c>
      <c r="P243" s="45" t="e">
        <f>VLOOKUP(Finish!A243,Summit!A:B,2,FALSE)</f>
        <v>#N/A</v>
      </c>
      <c r="Q243" s="45" t="str">
        <f>IF(AND(ROW()&gt;4,COUNTIF($O$4:$O243,$O243)=1),"*","")</f>
        <v/>
      </c>
      <c r="R243" s="66">
        <f t="shared" si="26"/>
        <v>6.3194444444444442E-2</v>
      </c>
      <c r="S243" s="45">
        <f t="shared" si="27"/>
        <v>240</v>
      </c>
    </row>
    <row r="244" spans="1:19" x14ac:dyDescent="0.25">
      <c r="A244" s="1"/>
      <c r="B244" s="64" t="str">
        <f>IF(A244="","ready",IF(COUNTIF(Entry!L:L,A244)=0,"unknown number",IF(MATCH(A244,A:A,0)&lt;ROW(),"duplicate number","OK")))</f>
        <v>ready</v>
      </c>
      <c r="C244" s="1">
        <f t="shared" si="30"/>
        <v>1</v>
      </c>
      <c r="D244" s="1">
        <f t="shared" si="30"/>
        <v>31</v>
      </c>
      <c r="E244" s="1"/>
      <c r="F244" s="66">
        <f t="shared" si="23"/>
        <v>6.3194444444444442E-2</v>
      </c>
      <c r="G244" s="65" t="str">
        <f t="shared" si="28"/>
        <v>ready</v>
      </c>
      <c r="H244" s="45">
        <f t="shared" si="25"/>
        <v>241</v>
      </c>
      <c r="I244" s="45" t="str">
        <f>IF(A244="","",O244&amp;":"&amp;COUNTIF(O$4:O244,O244))</f>
        <v/>
      </c>
      <c r="J244" s="45" t="str">
        <f>IF(LEFT(O244,1)="W",COUNTIF(O$4:O244,"W*"),"")</f>
        <v/>
      </c>
      <c r="M244" s="44" t="str">
        <f>IF(A244="","",VLOOKUP($A244,Entry!A:D,2,FALSE))</f>
        <v/>
      </c>
      <c r="N244" s="44" t="str">
        <f>IF(A244="","",VLOOKUP($A244,Entry!A:D,3,FALSE))</f>
        <v/>
      </c>
      <c r="O244" s="44" t="str">
        <f>IF(A244="","",IF(VLOOKUP($A244,Entry!A:D,4,FALSE)="","M",VLOOKUP($A244,Entry!A:D,4,FALSE)))</f>
        <v/>
      </c>
      <c r="P244" s="45" t="e">
        <f>VLOOKUP(Finish!A244,Summit!A:B,2,FALSE)</f>
        <v>#N/A</v>
      </c>
      <c r="Q244" s="45" t="str">
        <f>IF(AND(ROW()&gt;4,COUNTIF($O$4:$O244,$O244)=1),"*","")</f>
        <v/>
      </c>
      <c r="R244" s="66">
        <f t="shared" si="26"/>
        <v>6.3194444444444442E-2</v>
      </c>
      <c r="S244" s="45">
        <f t="shared" si="27"/>
        <v>241</v>
      </c>
    </row>
    <row r="245" spans="1:19" x14ac:dyDescent="0.25">
      <c r="A245" s="1"/>
      <c r="B245" s="64" t="str">
        <f>IF(A245="","ready",IF(COUNTIF(Entry!L:L,A245)=0,"unknown number",IF(MATCH(A245,A:A,0)&lt;ROW(),"duplicate number","OK")))</f>
        <v>ready</v>
      </c>
      <c r="C245" s="1">
        <f t="shared" si="30"/>
        <v>1</v>
      </c>
      <c r="D245" s="1">
        <f t="shared" si="30"/>
        <v>31</v>
      </c>
      <c r="E245" s="1"/>
      <c r="F245" s="66">
        <f t="shared" si="23"/>
        <v>6.3194444444444442E-2</v>
      </c>
      <c r="G245" s="65" t="str">
        <f t="shared" si="28"/>
        <v>ready</v>
      </c>
      <c r="H245" s="45">
        <f t="shared" si="25"/>
        <v>242</v>
      </c>
      <c r="I245" s="45" t="str">
        <f>IF(A245="","",O245&amp;":"&amp;COUNTIF(O$4:O245,O245))</f>
        <v/>
      </c>
      <c r="J245" s="45" t="str">
        <f>IF(LEFT(O245,1)="W",COUNTIF(O$4:O245,"W*"),"")</f>
        <v/>
      </c>
      <c r="M245" s="44" t="str">
        <f>IF(A245="","",VLOOKUP($A245,Entry!A:D,2,FALSE))</f>
        <v/>
      </c>
      <c r="N245" s="44" t="str">
        <f>IF(A245="","",VLOOKUP($A245,Entry!A:D,3,FALSE))</f>
        <v/>
      </c>
      <c r="O245" s="44" t="str">
        <f>IF(A245="","",IF(VLOOKUP($A245,Entry!A:D,4,FALSE)="","M",VLOOKUP($A245,Entry!A:D,4,FALSE)))</f>
        <v/>
      </c>
      <c r="P245" s="45" t="e">
        <f>VLOOKUP(Finish!A245,Summit!A:B,2,FALSE)</f>
        <v>#N/A</v>
      </c>
      <c r="Q245" s="45" t="str">
        <f>IF(AND(ROW()&gt;4,COUNTIF($O$4:$O245,$O245)=1),"*","")</f>
        <v/>
      </c>
      <c r="R245" s="66">
        <f t="shared" si="26"/>
        <v>6.3194444444444442E-2</v>
      </c>
      <c r="S245" s="45">
        <f t="shared" si="27"/>
        <v>242</v>
      </c>
    </row>
    <row r="246" spans="1:19" x14ac:dyDescent="0.25">
      <c r="A246" s="1"/>
      <c r="B246" s="64" t="str">
        <f>IF(A246="","ready",IF(COUNTIF(Entry!L:L,A246)=0,"unknown number",IF(MATCH(A246,A:A,0)&lt;ROW(),"duplicate number","OK")))</f>
        <v>ready</v>
      </c>
      <c r="C246" s="1">
        <f t="shared" si="30"/>
        <v>1</v>
      </c>
      <c r="D246" s="1">
        <f t="shared" si="30"/>
        <v>31</v>
      </c>
      <c r="E246" s="1"/>
      <c r="F246" s="66">
        <f t="shared" si="23"/>
        <v>6.3194444444444442E-2</v>
      </c>
      <c r="G246" s="65" t="str">
        <f t="shared" si="28"/>
        <v>ready</v>
      </c>
      <c r="H246" s="45">
        <f t="shared" si="25"/>
        <v>243</v>
      </c>
      <c r="I246" s="45" t="str">
        <f>IF(A246="","",O246&amp;":"&amp;COUNTIF(O$4:O246,O246))</f>
        <v/>
      </c>
      <c r="J246" s="45" t="str">
        <f>IF(LEFT(O246,1)="W",COUNTIF(O$4:O246,"W*"),"")</f>
        <v/>
      </c>
      <c r="M246" s="44" t="str">
        <f>IF(A246="","",VLOOKUP($A246,Entry!A:D,2,FALSE))</f>
        <v/>
      </c>
      <c r="N246" s="44" t="str">
        <f>IF(A246="","",VLOOKUP($A246,Entry!A:D,3,FALSE))</f>
        <v/>
      </c>
      <c r="O246" s="44" t="str">
        <f>IF(A246="","",IF(VLOOKUP($A246,Entry!A:D,4,FALSE)="","M",VLOOKUP($A246,Entry!A:D,4,FALSE)))</f>
        <v/>
      </c>
      <c r="P246" s="45" t="e">
        <f>VLOOKUP(Finish!A246,Summit!A:B,2,FALSE)</f>
        <v>#N/A</v>
      </c>
      <c r="Q246" s="45" t="str">
        <f>IF(AND(ROW()&gt;4,COUNTIF($O$4:$O246,$O246)=1),"*","")</f>
        <v/>
      </c>
      <c r="R246" s="66">
        <f t="shared" si="26"/>
        <v>6.3194444444444442E-2</v>
      </c>
      <c r="S246" s="45">
        <f t="shared" si="27"/>
        <v>243</v>
      </c>
    </row>
    <row r="247" spans="1:19" x14ac:dyDescent="0.25">
      <c r="A247" s="1"/>
      <c r="B247" s="64" t="str">
        <f>IF(A247="","ready",IF(COUNTIF(Entry!L:L,A247)=0,"unknown number",IF(MATCH(A247,A:A,0)&lt;ROW(),"duplicate number","OK")))</f>
        <v>ready</v>
      </c>
      <c r="C247" s="1">
        <f t="shared" si="30"/>
        <v>1</v>
      </c>
      <c r="D247" s="1">
        <f t="shared" si="30"/>
        <v>31</v>
      </c>
      <c r="E247" s="1"/>
      <c r="F247" s="66">
        <f t="shared" si="23"/>
        <v>6.3194444444444442E-2</v>
      </c>
      <c r="G247" s="65" t="str">
        <f t="shared" si="28"/>
        <v>ready</v>
      </c>
      <c r="H247" s="45">
        <f t="shared" si="25"/>
        <v>244</v>
      </c>
      <c r="I247" s="45" t="str">
        <f>IF(A247="","",O247&amp;":"&amp;COUNTIF(O$4:O247,O247))</f>
        <v/>
      </c>
      <c r="J247" s="45" t="str">
        <f>IF(LEFT(O247,1)="W",COUNTIF(O$4:O247,"W*"),"")</f>
        <v/>
      </c>
      <c r="M247" s="44" t="str">
        <f>IF(A247="","",VLOOKUP($A247,Entry!A:D,2,FALSE))</f>
        <v/>
      </c>
      <c r="N247" s="44" t="str">
        <f>IF(A247="","",VLOOKUP($A247,Entry!A:D,3,FALSE))</f>
        <v/>
      </c>
      <c r="O247" s="44" t="str">
        <f>IF(A247="","",IF(VLOOKUP($A247,Entry!A:D,4,FALSE)="","M",VLOOKUP($A247,Entry!A:D,4,FALSE)))</f>
        <v/>
      </c>
      <c r="P247" s="45" t="e">
        <f>VLOOKUP(Finish!A247,Summit!A:B,2,FALSE)</f>
        <v>#N/A</v>
      </c>
      <c r="Q247" s="45" t="str">
        <f>IF(AND(ROW()&gt;4,COUNTIF($O$4:$O247,$O247)=1),"*","")</f>
        <v/>
      </c>
      <c r="R247" s="66">
        <f t="shared" si="26"/>
        <v>6.3194444444444442E-2</v>
      </c>
      <c r="S247" s="45">
        <f t="shared" si="27"/>
        <v>244</v>
      </c>
    </row>
    <row r="248" spans="1:19" x14ac:dyDescent="0.25">
      <c r="A248" s="1"/>
      <c r="B248" s="64" t="str">
        <f>IF(A248="","ready",IF(COUNTIF(Entry!L:L,A248)=0,"unknown number",IF(MATCH(A248,A:A,0)&lt;ROW(),"duplicate number","OK")))</f>
        <v>ready</v>
      </c>
      <c r="C248" s="1">
        <f t="shared" si="30"/>
        <v>1</v>
      </c>
      <c r="D248" s="1">
        <f t="shared" si="30"/>
        <v>31</v>
      </c>
      <c r="E248" s="1"/>
      <c r="F248" s="66">
        <f t="shared" si="23"/>
        <v>6.3194444444444442E-2</v>
      </c>
      <c r="G248" s="65" t="str">
        <f t="shared" si="28"/>
        <v>ready</v>
      </c>
      <c r="H248" s="45">
        <f t="shared" si="25"/>
        <v>245</v>
      </c>
      <c r="I248" s="45" t="str">
        <f>IF(A248="","",O248&amp;":"&amp;COUNTIF(O$4:O248,O248))</f>
        <v/>
      </c>
      <c r="J248" s="45" t="str">
        <f>IF(LEFT(O248,1)="W",COUNTIF(O$4:O248,"W*"),"")</f>
        <v/>
      </c>
      <c r="M248" s="44" t="str">
        <f>IF(A248="","",VLOOKUP($A248,Entry!A:D,2,FALSE))</f>
        <v/>
      </c>
      <c r="N248" s="44" t="str">
        <f>IF(A248="","",VLOOKUP($A248,Entry!A:D,3,FALSE))</f>
        <v/>
      </c>
      <c r="O248" s="44" t="str">
        <f>IF(A248="","",IF(VLOOKUP($A248,Entry!A:D,4,FALSE)="","M",VLOOKUP($A248,Entry!A:D,4,FALSE)))</f>
        <v/>
      </c>
      <c r="P248" s="45" t="e">
        <f>VLOOKUP(Finish!A248,Summit!A:B,2,FALSE)</f>
        <v>#N/A</v>
      </c>
      <c r="Q248" s="45" t="str">
        <f>IF(AND(ROW()&gt;4,COUNTIF($O$4:$O248,$O248)=1),"*","")</f>
        <v/>
      </c>
      <c r="R248" s="66">
        <f t="shared" si="26"/>
        <v>6.3194444444444442E-2</v>
      </c>
      <c r="S248" s="45">
        <f t="shared" si="27"/>
        <v>245</v>
      </c>
    </row>
    <row r="249" spans="1:19" x14ac:dyDescent="0.25">
      <c r="A249" s="1"/>
      <c r="B249" s="64" t="str">
        <f>IF(A249="","ready",IF(COUNTIF(Entry!L:L,A249)=0,"unknown number",IF(MATCH(A249,A:A,0)&lt;ROW(),"duplicate number","OK")))</f>
        <v>ready</v>
      </c>
      <c r="C249" s="1">
        <f t="shared" si="30"/>
        <v>1</v>
      </c>
      <c r="D249" s="1">
        <f t="shared" si="30"/>
        <v>31</v>
      </c>
      <c r="E249" s="1"/>
      <c r="F249" s="66">
        <f t="shared" si="23"/>
        <v>6.3194444444444442E-2</v>
      </c>
      <c r="G249" s="65" t="str">
        <f t="shared" si="28"/>
        <v>ready</v>
      </c>
      <c r="H249" s="45">
        <f t="shared" si="25"/>
        <v>246</v>
      </c>
      <c r="I249" s="45" t="str">
        <f>IF(A249="","",O249&amp;":"&amp;COUNTIF(O$4:O249,O249))</f>
        <v/>
      </c>
      <c r="J249" s="45" t="str">
        <f>IF(LEFT(O249,1)="W",COUNTIF(O$4:O249,"W*"),"")</f>
        <v/>
      </c>
      <c r="M249" s="44" t="str">
        <f>IF(A249="","",VLOOKUP($A249,Entry!A:D,2,FALSE))</f>
        <v/>
      </c>
      <c r="N249" s="44" t="str">
        <f>IF(A249="","",VLOOKUP($A249,Entry!A:D,3,FALSE))</f>
        <v/>
      </c>
      <c r="O249" s="44" t="str">
        <f>IF(A249="","",IF(VLOOKUP($A249,Entry!A:D,4,FALSE)="","M",VLOOKUP($A249,Entry!A:D,4,FALSE)))</f>
        <v/>
      </c>
      <c r="P249" s="45" t="e">
        <f>VLOOKUP(Finish!A249,Summit!A:B,2,FALSE)</f>
        <v>#N/A</v>
      </c>
      <c r="Q249" s="45" t="str">
        <f>IF(AND(ROW()&gt;4,COUNTIF($O$4:$O249,$O249)=1),"*","")</f>
        <v/>
      </c>
      <c r="R249" s="66">
        <f t="shared" si="26"/>
        <v>6.3194444444444442E-2</v>
      </c>
      <c r="S249" s="45">
        <f t="shared" si="27"/>
        <v>246</v>
      </c>
    </row>
    <row r="250" spans="1:19" x14ac:dyDescent="0.25">
      <c r="A250" s="1"/>
      <c r="B250" s="64" t="str">
        <f>IF(A250="","ready",IF(COUNTIF(Entry!L:L,A250)=0,"unknown number",IF(MATCH(A250,A:A,0)&lt;ROW(),"duplicate number","OK")))</f>
        <v>ready</v>
      </c>
      <c r="C250" s="1">
        <f t="shared" ref="C250:D265" si="31">C249</f>
        <v>1</v>
      </c>
      <c r="D250" s="1">
        <f t="shared" si="31"/>
        <v>31</v>
      </c>
      <c r="E250" s="1"/>
      <c r="F250" s="66">
        <f t="shared" si="23"/>
        <v>6.3194444444444442E-2</v>
      </c>
      <c r="G250" s="65" t="str">
        <f t="shared" si="28"/>
        <v>ready</v>
      </c>
      <c r="H250" s="45">
        <f t="shared" si="25"/>
        <v>247</v>
      </c>
      <c r="I250" s="45" t="str">
        <f>IF(A250="","",O250&amp;":"&amp;COUNTIF(O$4:O250,O250))</f>
        <v/>
      </c>
      <c r="J250" s="45" t="str">
        <f>IF(LEFT(O250,1)="W",COUNTIF(O$4:O250,"W*"),"")</f>
        <v/>
      </c>
      <c r="M250" s="44" t="str">
        <f>IF(A250="","",VLOOKUP($A250,Entry!A:D,2,FALSE))</f>
        <v/>
      </c>
      <c r="N250" s="44" t="str">
        <f>IF(A250="","",VLOOKUP($A250,Entry!A:D,3,FALSE))</f>
        <v/>
      </c>
      <c r="O250" s="44" t="str">
        <f>IF(A250="","",IF(VLOOKUP($A250,Entry!A:D,4,FALSE)="","M",VLOOKUP($A250,Entry!A:D,4,FALSE)))</f>
        <v/>
      </c>
      <c r="P250" s="45" t="e">
        <f>VLOOKUP(Finish!A250,Summit!A:B,2,FALSE)</f>
        <v>#N/A</v>
      </c>
      <c r="Q250" s="45" t="str">
        <f>IF(AND(ROW()&gt;4,COUNTIF($O$4:$O250,$O250)=1),"*","")</f>
        <v/>
      </c>
      <c r="R250" s="66">
        <f t="shared" si="26"/>
        <v>6.3194444444444442E-2</v>
      </c>
      <c r="S250" s="45">
        <f t="shared" si="27"/>
        <v>247</v>
      </c>
    </row>
    <row r="251" spans="1:19" x14ac:dyDescent="0.25">
      <c r="A251" s="1"/>
      <c r="B251" s="64" t="str">
        <f>IF(A251="","ready",IF(COUNTIF(Entry!L:L,A251)=0,"unknown number",IF(MATCH(A251,A:A,0)&lt;ROW(),"duplicate number","OK")))</f>
        <v>ready</v>
      </c>
      <c r="C251" s="1">
        <f t="shared" si="31"/>
        <v>1</v>
      </c>
      <c r="D251" s="1">
        <f t="shared" si="31"/>
        <v>31</v>
      </c>
      <c r="E251" s="1"/>
      <c r="F251" s="66">
        <f t="shared" si="23"/>
        <v>6.3194444444444442E-2</v>
      </c>
      <c r="G251" s="65" t="str">
        <f t="shared" si="28"/>
        <v>ready</v>
      </c>
      <c r="H251" s="45">
        <f t="shared" si="25"/>
        <v>248</v>
      </c>
      <c r="I251" s="45" t="str">
        <f>IF(A251="","",O251&amp;":"&amp;COUNTIF(O$4:O251,O251))</f>
        <v/>
      </c>
      <c r="J251" s="45" t="str">
        <f>IF(LEFT(O251,1)="W",COUNTIF(O$4:O251,"W*"),"")</f>
        <v/>
      </c>
      <c r="M251" s="44" t="str">
        <f>IF(A251="","",VLOOKUP($A251,Entry!A:D,2,FALSE))</f>
        <v/>
      </c>
      <c r="N251" s="44" t="str">
        <f>IF(A251="","",VLOOKUP($A251,Entry!A:D,3,FALSE))</f>
        <v/>
      </c>
      <c r="O251" s="44" t="str">
        <f>IF(A251="","",IF(VLOOKUP($A251,Entry!A:D,4,FALSE)="","M",VLOOKUP($A251,Entry!A:D,4,FALSE)))</f>
        <v/>
      </c>
      <c r="P251" s="45" t="e">
        <f>VLOOKUP(Finish!A251,Summit!A:B,2,FALSE)</f>
        <v>#N/A</v>
      </c>
      <c r="Q251" s="45" t="str">
        <f>IF(AND(ROW()&gt;4,COUNTIF($O$4:$O251,$O251)=1),"*","")</f>
        <v/>
      </c>
      <c r="R251" s="66">
        <f t="shared" si="26"/>
        <v>6.3194444444444442E-2</v>
      </c>
      <c r="S251" s="45">
        <f t="shared" si="27"/>
        <v>248</v>
      </c>
    </row>
    <row r="252" spans="1:19" x14ac:dyDescent="0.25">
      <c r="A252" s="1"/>
      <c r="B252" s="64" t="str">
        <f>IF(A252="","ready",IF(COUNTIF(Entry!L:L,A252)=0,"unknown number",IF(MATCH(A252,A:A,0)&lt;ROW(),"duplicate number","OK")))</f>
        <v>ready</v>
      </c>
      <c r="C252" s="1">
        <f t="shared" si="31"/>
        <v>1</v>
      </c>
      <c r="D252" s="1">
        <f t="shared" si="31"/>
        <v>31</v>
      </c>
      <c r="E252" s="1"/>
      <c r="F252" s="66">
        <f t="shared" si="23"/>
        <v>6.3194444444444442E-2</v>
      </c>
      <c r="G252" s="65" t="str">
        <f t="shared" si="28"/>
        <v>ready</v>
      </c>
      <c r="H252" s="45">
        <f t="shared" si="25"/>
        <v>249</v>
      </c>
      <c r="I252" s="45" t="str">
        <f>IF(A252="","",O252&amp;":"&amp;COUNTIF(O$4:O252,O252))</f>
        <v/>
      </c>
      <c r="J252" s="45" t="str">
        <f>IF(LEFT(O252,1)="W",COUNTIF(O$4:O252,"W*"),"")</f>
        <v/>
      </c>
      <c r="M252" s="44" t="str">
        <f>IF(A252="","",VLOOKUP($A252,Entry!A:D,2,FALSE))</f>
        <v/>
      </c>
      <c r="N252" s="44" t="str">
        <f>IF(A252="","",VLOOKUP($A252,Entry!A:D,3,FALSE))</f>
        <v/>
      </c>
      <c r="O252" s="44" t="str">
        <f>IF(A252="","",IF(VLOOKUP($A252,Entry!A:D,4,FALSE)="","M",VLOOKUP($A252,Entry!A:D,4,FALSE)))</f>
        <v/>
      </c>
      <c r="P252" s="45" t="e">
        <f>VLOOKUP(Finish!A252,Summit!A:B,2,FALSE)</f>
        <v>#N/A</v>
      </c>
      <c r="Q252" s="45" t="str">
        <f>IF(AND(ROW()&gt;4,COUNTIF($O$4:$O252,$O252)=1),"*","")</f>
        <v/>
      </c>
      <c r="R252" s="66">
        <f t="shared" si="26"/>
        <v>6.3194444444444442E-2</v>
      </c>
      <c r="S252" s="45">
        <f t="shared" si="27"/>
        <v>249</v>
      </c>
    </row>
    <row r="253" spans="1:19" x14ac:dyDescent="0.25">
      <c r="A253" s="1"/>
      <c r="B253" s="64" t="str">
        <f>IF(A253="","ready",IF(COUNTIF(Entry!L:L,A253)=0,"unknown number",IF(MATCH(A253,A:A,0)&lt;ROW(),"duplicate number","OK")))</f>
        <v>ready</v>
      </c>
      <c r="C253" s="1">
        <f t="shared" si="31"/>
        <v>1</v>
      </c>
      <c r="D253" s="1">
        <f t="shared" si="31"/>
        <v>31</v>
      </c>
      <c r="E253" s="1"/>
      <c r="F253" s="66">
        <f t="shared" si="23"/>
        <v>6.3194444444444442E-2</v>
      </c>
      <c r="G253" s="65" t="str">
        <f t="shared" si="28"/>
        <v>ready</v>
      </c>
      <c r="H253" s="45">
        <f t="shared" si="25"/>
        <v>250</v>
      </c>
      <c r="I253" s="45" t="str">
        <f>IF(A253="","",O253&amp;":"&amp;COUNTIF(O$4:O253,O253))</f>
        <v/>
      </c>
      <c r="J253" s="45" t="str">
        <f>IF(LEFT(O253,1)="W",COUNTIF(O$4:O253,"W*"),"")</f>
        <v/>
      </c>
      <c r="M253" s="44" t="str">
        <f>IF(A253="","",VLOOKUP($A253,Entry!A:D,2,FALSE))</f>
        <v/>
      </c>
      <c r="N253" s="44" t="str">
        <f>IF(A253="","",VLOOKUP($A253,Entry!A:D,3,FALSE))</f>
        <v/>
      </c>
      <c r="O253" s="44" t="str">
        <f>IF(A253="","",IF(VLOOKUP($A253,Entry!A:D,4,FALSE)="","M",VLOOKUP($A253,Entry!A:D,4,FALSE)))</f>
        <v/>
      </c>
      <c r="P253" s="45" t="e">
        <f>VLOOKUP(Finish!A253,Summit!A:B,2,FALSE)</f>
        <v>#N/A</v>
      </c>
      <c r="Q253" s="45" t="str">
        <f>IF(AND(ROW()&gt;4,COUNTIF($O$4:$O253,$O253)=1),"*","")</f>
        <v/>
      </c>
      <c r="R253" s="66">
        <f t="shared" si="26"/>
        <v>6.3194444444444442E-2</v>
      </c>
      <c r="S253" s="45">
        <f t="shared" si="27"/>
        <v>250</v>
      </c>
    </row>
    <row r="254" spans="1:19" x14ac:dyDescent="0.25">
      <c r="A254" s="1"/>
      <c r="B254" s="64" t="str">
        <f>IF(A254="","ready",IF(COUNTIF(Entry!L:L,A254)=0,"unknown number",IF(MATCH(A254,A:A,0)&lt;ROW(),"duplicate number","OK")))</f>
        <v>ready</v>
      </c>
      <c r="C254" s="1">
        <f t="shared" si="31"/>
        <v>1</v>
      </c>
      <c r="D254" s="1">
        <f t="shared" si="31"/>
        <v>31</v>
      </c>
      <c r="E254" s="1"/>
      <c r="F254" s="66">
        <f t="shared" si="23"/>
        <v>6.3194444444444442E-2</v>
      </c>
      <c r="G254" s="65" t="str">
        <f t="shared" si="28"/>
        <v>ready</v>
      </c>
      <c r="H254" s="45">
        <f t="shared" si="25"/>
        <v>251</v>
      </c>
      <c r="I254" s="45" t="str">
        <f>IF(A254="","",O254&amp;":"&amp;COUNTIF(O$4:O254,O254))</f>
        <v/>
      </c>
      <c r="J254" s="45" t="str">
        <f>IF(LEFT(O254,1)="W",COUNTIF(O$4:O254,"W*"),"")</f>
        <v/>
      </c>
      <c r="M254" s="44" t="str">
        <f>IF(A254="","",VLOOKUP($A254,Entry!A:D,2,FALSE))</f>
        <v/>
      </c>
      <c r="N254" s="44" t="str">
        <f>IF(A254="","",VLOOKUP($A254,Entry!A:D,3,FALSE))</f>
        <v/>
      </c>
      <c r="O254" s="44" t="str">
        <f>IF(A254="","",IF(VLOOKUP($A254,Entry!A:D,4,FALSE)="","M",VLOOKUP($A254,Entry!A:D,4,FALSE)))</f>
        <v/>
      </c>
      <c r="P254" s="45" t="e">
        <f>VLOOKUP(Finish!A254,Summit!A:B,2,FALSE)</f>
        <v>#N/A</v>
      </c>
      <c r="Q254" s="45" t="str">
        <f>IF(AND(ROW()&gt;4,COUNTIF($O$4:$O254,$O254)=1),"*","")</f>
        <v/>
      </c>
      <c r="R254" s="66">
        <f t="shared" si="26"/>
        <v>6.3194444444444442E-2</v>
      </c>
      <c r="S254" s="45">
        <f t="shared" si="27"/>
        <v>251</v>
      </c>
    </row>
    <row r="255" spans="1:19" x14ac:dyDescent="0.25">
      <c r="A255" s="1"/>
      <c r="B255" s="64" t="str">
        <f>IF(A255="","ready",IF(COUNTIF(Entry!L:L,A255)=0,"unknown number",IF(MATCH(A255,A:A,0)&lt;ROW(),"duplicate number","OK")))</f>
        <v>ready</v>
      </c>
      <c r="C255" s="1">
        <f t="shared" si="31"/>
        <v>1</v>
      </c>
      <c r="D255" s="1">
        <f t="shared" si="31"/>
        <v>31</v>
      </c>
      <c r="E255" s="1"/>
      <c r="F255" s="66">
        <f t="shared" si="23"/>
        <v>6.3194444444444442E-2</v>
      </c>
      <c r="G255" s="65" t="str">
        <f t="shared" si="28"/>
        <v>ready</v>
      </c>
      <c r="H255" s="45">
        <f t="shared" si="25"/>
        <v>252</v>
      </c>
      <c r="I255" s="45" t="str">
        <f>IF(A255="","",O255&amp;":"&amp;COUNTIF(O$4:O255,O255))</f>
        <v/>
      </c>
      <c r="J255" s="45" t="str">
        <f>IF(LEFT(O255,1)="W",COUNTIF(O$4:O255,"W*"),"")</f>
        <v/>
      </c>
      <c r="M255" s="44" t="str">
        <f>IF(A255="","",VLOOKUP($A255,Entry!A:D,2,FALSE))</f>
        <v/>
      </c>
      <c r="N255" s="44" t="str">
        <f>IF(A255="","",VLOOKUP($A255,Entry!A:D,3,FALSE))</f>
        <v/>
      </c>
      <c r="O255" s="44" t="str">
        <f>IF(A255="","",IF(VLOOKUP($A255,Entry!A:D,4,FALSE)="","M",VLOOKUP($A255,Entry!A:D,4,FALSE)))</f>
        <v/>
      </c>
      <c r="P255" s="45" t="e">
        <f>VLOOKUP(Finish!A255,Summit!A:B,2,FALSE)</f>
        <v>#N/A</v>
      </c>
      <c r="Q255" s="45" t="str">
        <f>IF(AND(ROW()&gt;4,COUNTIF($O$4:$O255,$O255)=1),"*","")</f>
        <v/>
      </c>
      <c r="R255" s="66">
        <f t="shared" si="26"/>
        <v>6.3194444444444442E-2</v>
      </c>
      <c r="S255" s="45">
        <f t="shared" si="27"/>
        <v>252</v>
      </c>
    </row>
    <row r="256" spans="1:19" x14ac:dyDescent="0.25">
      <c r="A256" s="1"/>
      <c r="B256" s="64" t="str">
        <f>IF(A256="","ready",IF(COUNTIF(Entry!L:L,A256)=0,"unknown number",IF(MATCH(A256,A:A,0)&lt;ROW(),"duplicate number","OK")))</f>
        <v>ready</v>
      </c>
      <c r="C256" s="1">
        <f t="shared" si="31"/>
        <v>1</v>
      </c>
      <c r="D256" s="1">
        <f t="shared" si="31"/>
        <v>31</v>
      </c>
      <c r="E256" s="1"/>
      <c r="F256" s="66">
        <f t="shared" si="23"/>
        <v>6.3194444444444442E-2</v>
      </c>
      <c r="G256" s="65" t="str">
        <f t="shared" si="28"/>
        <v>ready</v>
      </c>
      <c r="H256" s="45">
        <f t="shared" si="25"/>
        <v>253</v>
      </c>
      <c r="I256" s="45" t="str">
        <f>IF(A256="","",O256&amp;":"&amp;COUNTIF(O$4:O256,O256))</f>
        <v/>
      </c>
      <c r="J256" s="45" t="str">
        <f>IF(LEFT(O256,1)="W",COUNTIF(O$4:O256,"W*"),"")</f>
        <v/>
      </c>
      <c r="M256" s="44" t="str">
        <f>IF(A256="","",VLOOKUP($A256,Entry!A:D,2,FALSE))</f>
        <v/>
      </c>
      <c r="N256" s="44" t="str">
        <f>IF(A256="","",VLOOKUP($A256,Entry!A:D,3,FALSE))</f>
        <v/>
      </c>
      <c r="O256" s="44" t="str">
        <f>IF(A256="","",IF(VLOOKUP($A256,Entry!A:D,4,FALSE)="","M",VLOOKUP($A256,Entry!A:D,4,FALSE)))</f>
        <v/>
      </c>
      <c r="P256" s="45" t="e">
        <f>VLOOKUP(Finish!A256,Summit!A:B,2,FALSE)</f>
        <v>#N/A</v>
      </c>
      <c r="Q256" s="45" t="str">
        <f>IF(AND(ROW()&gt;4,COUNTIF($O$4:$O256,$O256)=1),"*","")</f>
        <v/>
      </c>
      <c r="R256" s="66">
        <f t="shared" si="26"/>
        <v>6.3194444444444442E-2</v>
      </c>
      <c r="S256" s="45">
        <f t="shared" si="27"/>
        <v>253</v>
      </c>
    </row>
    <row r="257" spans="1:19" x14ac:dyDescent="0.25">
      <c r="A257" s="1"/>
      <c r="B257" s="64" t="str">
        <f>IF(A257="","ready",IF(COUNTIF(Entry!L:L,A257)=0,"unknown number",IF(MATCH(A257,A:A,0)&lt;ROW(),"duplicate number","OK")))</f>
        <v>ready</v>
      </c>
      <c r="C257" s="1">
        <f t="shared" si="31"/>
        <v>1</v>
      </c>
      <c r="D257" s="1">
        <f t="shared" si="31"/>
        <v>31</v>
      </c>
      <c r="E257" s="1"/>
      <c r="F257" s="66">
        <f t="shared" si="23"/>
        <v>6.3194444444444442E-2</v>
      </c>
      <c r="G257" s="65" t="str">
        <f t="shared" si="28"/>
        <v>ready</v>
      </c>
      <c r="H257" s="45">
        <f t="shared" si="25"/>
        <v>254</v>
      </c>
      <c r="I257" s="45" t="str">
        <f>IF(A257="","",O257&amp;":"&amp;COUNTIF(O$4:O257,O257))</f>
        <v/>
      </c>
      <c r="J257" s="45" t="str">
        <f>IF(LEFT(O257,1)="W",COUNTIF(O$4:O257,"W*"),"")</f>
        <v/>
      </c>
      <c r="M257" s="44" t="str">
        <f>IF(A257="","",VLOOKUP($A257,Entry!A:D,2,FALSE))</f>
        <v/>
      </c>
      <c r="N257" s="44" t="str">
        <f>IF(A257="","",VLOOKUP($A257,Entry!A:D,3,FALSE))</f>
        <v/>
      </c>
      <c r="O257" s="44" t="str">
        <f>IF(A257="","",IF(VLOOKUP($A257,Entry!A:D,4,FALSE)="","M",VLOOKUP($A257,Entry!A:D,4,FALSE)))</f>
        <v/>
      </c>
      <c r="P257" s="45" t="e">
        <f>VLOOKUP(Finish!A257,Summit!A:B,2,FALSE)</f>
        <v>#N/A</v>
      </c>
      <c r="Q257" s="45" t="str">
        <f>IF(AND(ROW()&gt;4,COUNTIF($O$4:$O257,$O257)=1),"*","")</f>
        <v/>
      </c>
      <c r="R257" s="66">
        <f t="shared" si="26"/>
        <v>6.3194444444444442E-2</v>
      </c>
      <c r="S257" s="45">
        <f t="shared" si="27"/>
        <v>254</v>
      </c>
    </row>
    <row r="258" spans="1:19" x14ac:dyDescent="0.25">
      <c r="A258" s="1"/>
      <c r="B258" s="64" t="str">
        <f>IF(A258="","ready",IF(COUNTIF(Entry!L:L,A258)=0,"unknown number",IF(MATCH(A258,A:A,0)&lt;ROW(),"duplicate number","OK")))</f>
        <v>ready</v>
      </c>
      <c r="C258" s="1">
        <f t="shared" si="31"/>
        <v>1</v>
      </c>
      <c r="D258" s="1">
        <f t="shared" si="31"/>
        <v>31</v>
      </c>
      <c r="E258" s="1"/>
      <c r="F258" s="66">
        <f t="shared" si="23"/>
        <v>6.3194444444444442E-2</v>
      </c>
      <c r="G258" s="65" t="str">
        <f t="shared" si="28"/>
        <v>ready</v>
      </c>
      <c r="H258" s="45">
        <f t="shared" si="25"/>
        <v>255</v>
      </c>
      <c r="I258" s="45" t="str">
        <f>IF(A258="","",O258&amp;":"&amp;COUNTIF(O$4:O258,O258))</f>
        <v/>
      </c>
      <c r="J258" s="45" t="str">
        <f>IF(LEFT(O258,1)="W",COUNTIF(O$4:O258,"W*"),"")</f>
        <v/>
      </c>
      <c r="M258" s="44" t="str">
        <f>IF(A258="","",VLOOKUP($A258,Entry!A:D,2,FALSE))</f>
        <v/>
      </c>
      <c r="N258" s="44" t="str">
        <f>IF(A258="","",VLOOKUP($A258,Entry!A:D,3,FALSE))</f>
        <v/>
      </c>
      <c r="O258" s="44" t="str">
        <f>IF(A258="","",IF(VLOOKUP($A258,Entry!A:D,4,FALSE)="","M",VLOOKUP($A258,Entry!A:D,4,FALSE)))</f>
        <v/>
      </c>
      <c r="P258" s="45" t="e">
        <f>VLOOKUP(Finish!A258,Summit!A:B,2,FALSE)</f>
        <v>#N/A</v>
      </c>
      <c r="Q258" s="45" t="str">
        <f>IF(AND(ROW()&gt;4,COUNTIF($O$4:$O258,$O258)=1),"*","")</f>
        <v/>
      </c>
      <c r="R258" s="66">
        <f t="shared" si="26"/>
        <v>6.3194444444444442E-2</v>
      </c>
      <c r="S258" s="45">
        <f t="shared" si="27"/>
        <v>255</v>
      </c>
    </row>
    <row r="259" spans="1:19" x14ac:dyDescent="0.25">
      <c r="A259" s="1"/>
      <c r="B259" s="64" t="str">
        <f>IF(A259="","ready",IF(COUNTIF(Entry!L:L,A259)=0,"unknown number",IF(MATCH(A259,A:A,0)&lt;ROW(),"duplicate number","OK")))</f>
        <v>ready</v>
      </c>
      <c r="C259" s="1">
        <f t="shared" si="31"/>
        <v>1</v>
      </c>
      <c r="D259" s="1">
        <f t="shared" si="31"/>
        <v>31</v>
      </c>
      <c r="E259" s="1"/>
      <c r="F259" s="66">
        <f t="shared" si="23"/>
        <v>6.3194444444444442E-2</v>
      </c>
      <c r="G259" s="65" t="str">
        <f t="shared" si="28"/>
        <v>ready</v>
      </c>
      <c r="H259" s="45">
        <f t="shared" si="25"/>
        <v>256</v>
      </c>
      <c r="I259" s="45" t="str">
        <f>IF(A259="","",O259&amp;":"&amp;COUNTIF(O$4:O259,O259))</f>
        <v/>
      </c>
      <c r="J259" s="45" t="str">
        <f>IF(LEFT(O259,1)="W",COUNTIF(O$4:O259,"W*"),"")</f>
        <v/>
      </c>
      <c r="M259" s="44" t="str">
        <f>IF(A259="","",VLOOKUP($A259,Entry!A:D,2,FALSE))</f>
        <v/>
      </c>
      <c r="N259" s="44" t="str">
        <f>IF(A259="","",VLOOKUP($A259,Entry!A:D,3,FALSE))</f>
        <v/>
      </c>
      <c r="O259" s="44" t="str">
        <f>IF(A259="","",IF(VLOOKUP($A259,Entry!A:D,4,FALSE)="","M",VLOOKUP($A259,Entry!A:D,4,FALSE)))</f>
        <v/>
      </c>
      <c r="P259" s="45" t="e">
        <f>VLOOKUP(Finish!A259,Summit!A:B,2,FALSE)</f>
        <v>#N/A</v>
      </c>
      <c r="Q259" s="45" t="str">
        <f>IF(AND(ROW()&gt;4,COUNTIF($O$4:$O259,$O259)=1),"*","")</f>
        <v/>
      </c>
      <c r="R259" s="66">
        <f t="shared" si="26"/>
        <v>6.3194444444444442E-2</v>
      </c>
      <c r="S259" s="45">
        <f t="shared" si="27"/>
        <v>256</v>
      </c>
    </row>
    <row r="260" spans="1:19" x14ac:dyDescent="0.25">
      <c r="A260" s="1"/>
      <c r="B260" s="64" t="str">
        <f>IF(A260="","ready",IF(COUNTIF(Entry!L:L,A260)=0,"unknown number",IF(MATCH(A260,A:A,0)&lt;ROW(),"duplicate number","OK")))</f>
        <v>ready</v>
      </c>
      <c r="C260" s="1">
        <f t="shared" si="31"/>
        <v>1</v>
      </c>
      <c r="D260" s="1">
        <f t="shared" si="31"/>
        <v>31</v>
      </c>
      <c r="E260" s="1"/>
      <c r="F260" s="66">
        <f t="shared" ref="F260:F303" si="32">($C260+$D260/60+$E260/3600)/24</f>
        <v>6.3194444444444442E-2</v>
      </c>
      <c r="G260" s="65" t="str">
        <f t="shared" si="28"/>
        <v>ready</v>
      </c>
      <c r="H260" s="45">
        <f t="shared" si="25"/>
        <v>257</v>
      </c>
      <c r="I260" s="45" t="str">
        <f>IF(A260="","",O260&amp;":"&amp;COUNTIF(O$4:O260,O260))</f>
        <v/>
      </c>
      <c r="J260" s="45" t="str">
        <f>IF(LEFT(O260,1)="W",COUNTIF(O$4:O260,"W*"),"")</f>
        <v/>
      </c>
      <c r="M260" s="44" t="str">
        <f>IF(A260="","",VLOOKUP($A260,Entry!A:D,2,FALSE))</f>
        <v/>
      </c>
      <c r="N260" s="44" t="str">
        <f>IF(A260="","",VLOOKUP($A260,Entry!A:D,3,FALSE))</f>
        <v/>
      </c>
      <c r="O260" s="44" t="str">
        <f>IF(A260="","",IF(VLOOKUP($A260,Entry!A:D,4,FALSE)="","M",VLOOKUP($A260,Entry!A:D,4,FALSE)))</f>
        <v/>
      </c>
      <c r="P260" s="45" t="e">
        <f>VLOOKUP(Finish!A260,Summit!A:B,2,FALSE)</f>
        <v>#N/A</v>
      </c>
      <c r="Q260" s="45" t="str">
        <f>IF(AND(ROW()&gt;4,COUNTIF($O$4:$O260,$O260)=1),"*","")</f>
        <v/>
      </c>
      <c r="R260" s="66">
        <f t="shared" si="26"/>
        <v>6.3194444444444442E-2</v>
      </c>
      <c r="S260" s="45">
        <f t="shared" si="27"/>
        <v>257</v>
      </c>
    </row>
    <row r="261" spans="1:19" x14ac:dyDescent="0.25">
      <c r="A261" s="1"/>
      <c r="B261" s="64" t="str">
        <f>IF(A261="","ready",IF(COUNTIF(Entry!L:L,A261)=0,"unknown number",IF(MATCH(A261,A:A,0)&lt;ROW(),"duplicate number","OK")))</f>
        <v>ready</v>
      </c>
      <c r="C261" s="1">
        <f t="shared" si="31"/>
        <v>1</v>
      </c>
      <c r="D261" s="1">
        <f t="shared" si="31"/>
        <v>31</v>
      </c>
      <c r="E261" s="1"/>
      <c r="F261" s="66">
        <f t="shared" si="32"/>
        <v>6.3194444444444442E-2</v>
      </c>
      <c r="G261" s="65" t="str">
        <f t="shared" si="28"/>
        <v>ready</v>
      </c>
      <c r="H261" s="45">
        <f t="shared" ref="H261:H303" si="33">ROW()-3</f>
        <v>258</v>
      </c>
      <c r="I261" s="45" t="str">
        <f>IF(A261="","",O261&amp;":"&amp;COUNTIF(O$4:O261,O261))</f>
        <v/>
      </c>
      <c r="J261" s="45" t="str">
        <f>IF(LEFT(O261,1)="W",COUNTIF(O$4:O261,"W*"),"")</f>
        <v/>
      </c>
      <c r="M261" s="44" t="str">
        <f>IF(A261="","",VLOOKUP($A261,Entry!A:D,2,FALSE))</f>
        <v/>
      </c>
      <c r="N261" s="44" t="str">
        <f>IF(A261="","",VLOOKUP($A261,Entry!A:D,3,FALSE))</f>
        <v/>
      </c>
      <c r="O261" s="44" t="str">
        <f>IF(A261="","",IF(VLOOKUP($A261,Entry!A:D,4,FALSE)="","M",VLOOKUP($A261,Entry!A:D,4,FALSE)))</f>
        <v/>
      </c>
      <c r="P261" s="45" t="e">
        <f>VLOOKUP(Finish!A261,Summit!A:B,2,FALSE)</f>
        <v>#N/A</v>
      </c>
      <c r="Q261" s="45" t="str">
        <f>IF(AND(ROW()&gt;4,COUNTIF($O$4:$O261,$O261)=1),"*","")</f>
        <v/>
      </c>
      <c r="R261" s="66">
        <f t="shared" ref="R261:R303" si="34">F261</f>
        <v>6.3194444444444442E-2</v>
      </c>
      <c r="S261" s="45">
        <f t="shared" ref="S261:S303" si="35">H261</f>
        <v>258</v>
      </c>
    </row>
    <row r="262" spans="1:19" x14ac:dyDescent="0.25">
      <c r="A262" s="1"/>
      <c r="B262" s="64" t="str">
        <f>IF(A262="","ready",IF(COUNTIF(Entry!L:L,A262)=0,"unknown number",IF(MATCH(A262,A:A,0)&lt;ROW(),"duplicate number","OK")))</f>
        <v>ready</v>
      </c>
      <c r="C262" s="1">
        <f t="shared" si="31"/>
        <v>1</v>
      </c>
      <c r="D262" s="1">
        <f t="shared" si="31"/>
        <v>31</v>
      </c>
      <c r="E262" s="1"/>
      <c r="F262" s="66">
        <f t="shared" si="32"/>
        <v>6.3194444444444442E-2</v>
      </c>
      <c r="G262" s="65" t="str">
        <f t="shared" si="28"/>
        <v>ready</v>
      </c>
      <c r="H262" s="45">
        <f t="shared" si="33"/>
        <v>259</v>
      </c>
      <c r="I262" s="45" t="str">
        <f>IF(A262="","",O262&amp;":"&amp;COUNTIF(O$4:O262,O262))</f>
        <v/>
      </c>
      <c r="J262" s="45" t="str">
        <f>IF(LEFT(O262,1)="W",COUNTIF(O$4:O262,"W*"),"")</f>
        <v/>
      </c>
      <c r="M262" s="44" t="str">
        <f>IF(A262="","",VLOOKUP($A262,Entry!A:D,2,FALSE))</f>
        <v/>
      </c>
      <c r="N262" s="44" t="str">
        <f>IF(A262="","",VLOOKUP($A262,Entry!A:D,3,FALSE))</f>
        <v/>
      </c>
      <c r="O262" s="44" t="str">
        <f>IF(A262="","",IF(VLOOKUP($A262,Entry!A:D,4,FALSE)="","M",VLOOKUP($A262,Entry!A:D,4,FALSE)))</f>
        <v/>
      </c>
      <c r="P262" s="45" t="e">
        <f>VLOOKUP(Finish!A262,Summit!A:B,2,FALSE)</f>
        <v>#N/A</v>
      </c>
      <c r="Q262" s="45" t="str">
        <f>IF(AND(ROW()&gt;4,COUNTIF($O$4:$O262,$O262)=1),"*","")</f>
        <v/>
      </c>
      <c r="R262" s="66">
        <f t="shared" si="34"/>
        <v>6.3194444444444442E-2</v>
      </c>
      <c r="S262" s="45">
        <f t="shared" si="35"/>
        <v>259</v>
      </c>
    </row>
    <row r="263" spans="1:19" x14ac:dyDescent="0.25">
      <c r="A263" s="1"/>
      <c r="B263" s="64" t="str">
        <f>IF(A263="","ready",IF(COUNTIF(Entry!L:L,A263)=0,"unknown number",IF(MATCH(A263,A:A,0)&lt;ROW(),"duplicate number","OK")))</f>
        <v>ready</v>
      </c>
      <c r="C263" s="1">
        <f t="shared" si="31"/>
        <v>1</v>
      </c>
      <c r="D263" s="1">
        <f t="shared" si="31"/>
        <v>31</v>
      </c>
      <c r="E263" s="1"/>
      <c r="F263" s="66">
        <f t="shared" si="32"/>
        <v>6.3194444444444442E-2</v>
      </c>
      <c r="G263" s="65" t="str">
        <f t="shared" si="28"/>
        <v>ready</v>
      </c>
      <c r="H263" s="45">
        <f t="shared" si="33"/>
        <v>260</v>
      </c>
      <c r="I263" s="45" t="str">
        <f>IF(A263="","",O263&amp;":"&amp;COUNTIF(O$4:O263,O263))</f>
        <v/>
      </c>
      <c r="J263" s="45" t="str">
        <f>IF(LEFT(O263,1)="W",COUNTIF(O$4:O263,"W*"),"")</f>
        <v/>
      </c>
      <c r="M263" s="44" t="str">
        <f>IF(A263="","",VLOOKUP($A263,Entry!A:D,2,FALSE))</f>
        <v/>
      </c>
      <c r="N263" s="44" t="str">
        <f>IF(A263="","",VLOOKUP($A263,Entry!A:D,3,FALSE))</f>
        <v/>
      </c>
      <c r="O263" s="44" t="str">
        <f>IF(A263="","",IF(VLOOKUP($A263,Entry!A:D,4,FALSE)="","M",VLOOKUP($A263,Entry!A:D,4,FALSE)))</f>
        <v/>
      </c>
      <c r="P263" s="45" t="e">
        <f>VLOOKUP(Finish!A263,Summit!A:B,2,FALSE)</f>
        <v>#N/A</v>
      </c>
      <c r="Q263" s="45" t="str">
        <f>IF(AND(ROW()&gt;4,COUNTIF($O$4:$O263,$O263)=1),"*","")</f>
        <v/>
      </c>
      <c r="R263" s="66">
        <f t="shared" si="34"/>
        <v>6.3194444444444442E-2</v>
      </c>
      <c r="S263" s="45">
        <f t="shared" si="35"/>
        <v>260</v>
      </c>
    </row>
    <row r="264" spans="1:19" x14ac:dyDescent="0.25">
      <c r="A264" s="1"/>
      <c r="B264" s="64" t="str">
        <f>IF(A264="","ready",IF(COUNTIF(Entry!L:L,A264)=0,"unknown number",IF(MATCH(A264,A:A,0)&lt;ROW(),"duplicate number","OK")))</f>
        <v>ready</v>
      </c>
      <c r="C264" s="1">
        <f t="shared" si="31"/>
        <v>1</v>
      </c>
      <c r="D264" s="1">
        <f t="shared" si="31"/>
        <v>31</v>
      </c>
      <c r="E264" s="1"/>
      <c r="F264" s="66">
        <f t="shared" si="32"/>
        <v>6.3194444444444442E-2</v>
      </c>
      <c r="G264" s="65" t="str">
        <f t="shared" si="28"/>
        <v>ready</v>
      </c>
      <c r="H264" s="45">
        <f t="shared" si="33"/>
        <v>261</v>
      </c>
      <c r="I264" s="45" t="str">
        <f>IF(A264="","",O264&amp;":"&amp;COUNTIF(O$4:O264,O264))</f>
        <v/>
      </c>
      <c r="J264" s="45" t="str">
        <f>IF(LEFT(O264,1)="W",COUNTIF(O$4:O264,"W*"),"")</f>
        <v/>
      </c>
      <c r="M264" s="44" t="str">
        <f>IF(A264="","",VLOOKUP($A264,Entry!A:D,2,FALSE))</f>
        <v/>
      </c>
      <c r="N264" s="44" t="str">
        <f>IF(A264="","",VLOOKUP($A264,Entry!A:D,3,FALSE))</f>
        <v/>
      </c>
      <c r="O264" s="44" t="str">
        <f>IF(A264="","",IF(VLOOKUP($A264,Entry!A:D,4,FALSE)="","M",VLOOKUP($A264,Entry!A:D,4,FALSE)))</f>
        <v/>
      </c>
      <c r="P264" s="45" t="e">
        <f>VLOOKUP(Finish!A264,Summit!A:B,2,FALSE)</f>
        <v>#N/A</v>
      </c>
      <c r="Q264" s="45" t="str">
        <f>IF(AND(ROW()&gt;4,COUNTIF($O$4:$O264,$O264)=1),"*","")</f>
        <v/>
      </c>
      <c r="R264" s="66">
        <f t="shared" si="34"/>
        <v>6.3194444444444442E-2</v>
      </c>
      <c r="S264" s="45">
        <f t="shared" si="35"/>
        <v>261</v>
      </c>
    </row>
    <row r="265" spans="1:19" x14ac:dyDescent="0.25">
      <c r="A265" s="1"/>
      <c r="B265" s="64" t="str">
        <f>IF(A265="","ready",IF(COUNTIF(Entry!L:L,A265)=0,"unknown number",IF(MATCH(A265,A:A,0)&lt;ROW(),"duplicate number","OK")))</f>
        <v>ready</v>
      </c>
      <c r="C265" s="1">
        <f t="shared" si="31"/>
        <v>1</v>
      </c>
      <c r="D265" s="1">
        <f t="shared" si="31"/>
        <v>31</v>
      </c>
      <c r="E265" s="1"/>
      <c r="F265" s="66">
        <f t="shared" si="32"/>
        <v>6.3194444444444442E-2</v>
      </c>
      <c r="G265" s="65" t="str">
        <f t="shared" si="28"/>
        <v>ready</v>
      </c>
      <c r="H265" s="45">
        <f t="shared" si="33"/>
        <v>262</v>
      </c>
      <c r="I265" s="45" t="str">
        <f>IF(A265="","",O265&amp;":"&amp;COUNTIF(O$4:O265,O265))</f>
        <v/>
      </c>
      <c r="J265" s="45" t="str">
        <f>IF(LEFT(O265,1)="W",COUNTIF(O$4:O265,"W*"),"")</f>
        <v/>
      </c>
      <c r="M265" s="44" t="str">
        <f>IF(A265="","",VLOOKUP($A265,Entry!A:D,2,FALSE))</f>
        <v/>
      </c>
      <c r="N265" s="44" t="str">
        <f>IF(A265="","",VLOOKUP($A265,Entry!A:D,3,FALSE))</f>
        <v/>
      </c>
      <c r="O265" s="44" t="str">
        <f>IF(A265="","",IF(VLOOKUP($A265,Entry!A:D,4,FALSE)="","M",VLOOKUP($A265,Entry!A:D,4,FALSE)))</f>
        <v/>
      </c>
      <c r="P265" s="45" t="e">
        <f>VLOOKUP(Finish!A265,Summit!A:B,2,FALSE)</f>
        <v>#N/A</v>
      </c>
      <c r="Q265" s="45" t="str">
        <f>IF(AND(ROW()&gt;4,COUNTIF($O$4:$O265,$O265)=1),"*","")</f>
        <v/>
      </c>
      <c r="R265" s="66">
        <f t="shared" si="34"/>
        <v>6.3194444444444442E-2</v>
      </c>
      <c r="S265" s="45">
        <f t="shared" si="35"/>
        <v>262</v>
      </c>
    </row>
    <row r="266" spans="1:19" x14ac:dyDescent="0.25">
      <c r="A266" s="1"/>
      <c r="B266" s="64" t="str">
        <f>IF(A266="","ready",IF(COUNTIF(Entry!L:L,A266)=0,"unknown number",IF(MATCH(A266,A:A,0)&lt;ROW(),"duplicate number","OK")))</f>
        <v>ready</v>
      </c>
      <c r="C266" s="1">
        <f t="shared" ref="C266:D281" si="36">C265</f>
        <v>1</v>
      </c>
      <c r="D266" s="1">
        <f t="shared" si="36"/>
        <v>31</v>
      </c>
      <c r="E266" s="1"/>
      <c r="F266" s="66">
        <f t="shared" si="32"/>
        <v>6.3194444444444442E-2</v>
      </c>
      <c r="G266" s="65" t="str">
        <f t="shared" si="28"/>
        <v>ready</v>
      </c>
      <c r="H266" s="45">
        <f t="shared" si="33"/>
        <v>263</v>
      </c>
      <c r="I266" s="45" t="str">
        <f>IF(A266="","",O266&amp;":"&amp;COUNTIF(O$4:O266,O266))</f>
        <v/>
      </c>
      <c r="J266" s="45" t="str">
        <f>IF(LEFT(O266,1)="W",COUNTIF(O$4:O266,"W*"),"")</f>
        <v/>
      </c>
      <c r="M266" s="44" t="str">
        <f>IF(A266="","",VLOOKUP($A266,Entry!A:D,2,FALSE))</f>
        <v/>
      </c>
      <c r="N266" s="44" t="str">
        <f>IF(A266="","",VLOOKUP($A266,Entry!A:D,3,FALSE))</f>
        <v/>
      </c>
      <c r="O266" s="44" t="str">
        <f>IF(A266="","",IF(VLOOKUP($A266,Entry!A:D,4,FALSE)="","M",VLOOKUP($A266,Entry!A:D,4,FALSE)))</f>
        <v/>
      </c>
      <c r="P266" s="45" t="e">
        <f>VLOOKUP(Finish!A266,Summit!A:B,2,FALSE)</f>
        <v>#N/A</v>
      </c>
      <c r="Q266" s="45" t="str">
        <f>IF(AND(ROW()&gt;4,COUNTIF($O$4:$O266,$O266)=1),"*","")</f>
        <v/>
      </c>
      <c r="R266" s="66">
        <f t="shared" si="34"/>
        <v>6.3194444444444442E-2</v>
      </c>
      <c r="S266" s="45">
        <f t="shared" si="35"/>
        <v>263</v>
      </c>
    </row>
    <row r="267" spans="1:19" x14ac:dyDescent="0.25">
      <c r="A267" s="1"/>
      <c r="B267" s="64" t="str">
        <f>IF(A267="","ready",IF(COUNTIF(Entry!L:L,A267)=0,"unknown number",IF(MATCH(A267,A:A,0)&lt;ROW(),"duplicate number","OK")))</f>
        <v>ready</v>
      </c>
      <c r="C267" s="1">
        <f t="shared" si="36"/>
        <v>1</v>
      </c>
      <c r="D267" s="1">
        <f t="shared" si="36"/>
        <v>31</v>
      </c>
      <c r="E267" s="1"/>
      <c r="F267" s="66">
        <f t="shared" si="32"/>
        <v>6.3194444444444442E-2</v>
      </c>
      <c r="G267" s="65" t="str">
        <f t="shared" si="28"/>
        <v>ready</v>
      </c>
      <c r="H267" s="45">
        <f t="shared" si="33"/>
        <v>264</v>
      </c>
      <c r="I267" s="45" t="str">
        <f>IF(A267="","",O267&amp;":"&amp;COUNTIF(O$4:O267,O267))</f>
        <v/>
      </c>
      <c r="J267" s="45" t="str">
        <f>IF(LEFT(O267,1)="W",COUNTIF(O$4:O267,"W*"),"")</f>
        <v/>
      </c>
      <c r="M267" s="44" t="str">
        <f>IF(A267="","",VLOOKUP($A267,Entry!A:D,2,FALSE))</f>
        <v/>
      </c>
      <c r="N267" s="44" t="str">
        <f>IF(A267="","",VLOOKUP($A267,Entry!A:D,3,FALSE))</f>
        <v/>
      </c>
      <c r="O267" s="44" t="str">
        <f>IF(A267="","",IF(VLOOKUP($A267,Entry!A:D,4,FALSE)="","M",VLOOKUP($A267,Entry!A:D,4,FALSE)))</f>
        <v/>
      </c>
      <c r="P267" s="45" t="e">
        <f>VLOOKUP(Finish!A267,Summit!A:B,2,FALSE)</f>
        <v>#N/A</v>
      </c>
      <c r="Q267" s="45" t="str">
        <f>IF(AND(ROW()&gt;4,COUNTIF($O$4:$O267,$O267)=1),"*","")</f>
        <v/>
      </c>
      <c r="R267" s="66">
        <f t="shared" si="34"/>
        <v>6.3194444444444442E-2</v>
      </c>
      <c r="S267" s="45">
        <f t="shared" si="35"/>
        <v>264</v>
      </c>
    </row>
    <row r="268" spans="1:19" x14ac:dyDescent="0.25">
      <c r="A268" s="1"/>
      <c r="B268" s="64" t="str">
        <f>IF(A268="","ready",IF(COUNTIF(Entry!L:L,A268)=0,"unknown number",IF(MATCH(A268,A:A,0)&lt;ROW(),"duplicate number","OK")))</f>
        <v>ready</v>
      </c>
      <c r="C268" s="1">
        <f t="shared" si="36"/>
        <v>1</v>
      </c>
      <c r="D268" s="1">
        <f t="shared" si="36"/>
        <v>31</v>
      </c>
      <c r="E268" s="1"/>
      <c r="F268" s="66">
        <f t="shared" si="32"/>
        <v>6.3194444444444442E-2</v>
      </c>
      <c r="G268" s="65" t="str">
        <f t="shared" ref="G268:G303" si="37">IF(ROW()&lt;5,"",IF(A268="","ready",IF(F268&lt;F267,"time error","OK")))</f>
        <v>ready</v>
      </c>
      <c r="H268" s="45">
        <f t="shared" si="33"/>
        <v>265</v>
      </c>
      <c r="I268" s="45" t="str">
        <f>IF(A268="","",O268&amp;":"&amp;COUNTIF(O$4:O268,O268))</f>
        <v/>
      </c>
      <c r="J268" s="45" t="str">
        <f>IF(LEFT(O268,1)="W",COUNTIF(O$4:O268,"W*"),"")</f>
        <v/>
      </c>
      <c r="M268" s="44" t="str">
        <f>IF(A268="","",VLOOKUP($A268,Entry!A:D,2,FALSE))</f>
        <v/>
      </c>
      <c r="N268" s="44" t="str">
        <f>IF(A268="","",VLOOKUP($A268,Entry!A:D,3,FALSE))</f>
        <v/>
      </c>
      <c r="O268" s="44" t="str">
        <f>IF(A268="","",IF(VLOOKUP($A268,Entry!A:D,4,FALSE)="","M",VLOOKUP($A268,Entry!A:D,4,FALSE)))</f>
        <v/>
      </c>
      <c r="P268" s="45" t="e">
        <f>VLOOKUP(Finish!A268,Summit!A:B,2,FALSE)</f>
        <v>#N/A</v>
      </c>
      <c r="Q268" s="45" t="str">
        <f>IF(AND(ROW()&gt;4,COUNTIF($O$4:$O268,$O268)=1),"*","")</f>
        <v/>
      </c>
      <c r="R268" s="66">
        <f t="shared" si="34"/>
        <v>6.3194444444444442E-2</v>
      </c>
      <c r="S268" s="45">
        <f t="shared" si="35"/>
        <v>265</v>
      </c>
    </row>
    <row r="269" spans="1:19" x14ac:dyDescent="0.25">
      <c r="A269" s="1"/>
      <c r="B269" s="64" t="str">
        <f>IF(A269="","ready",IF(COUNTIF(Entry!L:L,A269)=0,"unknown number",IF(MATCH(A269,A:A,0)&lt;ROW(),"duplicate number","OK")))</f>
        <v>ready</v>
      </c>
      <c r="C269" s="1">
        <f t="shared" si="36"/>
        <v>1</v>
      </c>
      <c r="D269" s="1">
        <f t="shared" si="36"/>
        <v>31</v>
      </c>
      <c r="E269" s="1"/>
      <c r="F269" s="66">
        <f t="shared" si="32"/>
        <v>6.3194444444444442E-2</v>
      </c>
      <c r="G269" s="65" t="str">
        <f t="shared" si="37"/>
        <v>ready</v>
      </c>
      <c r="H269" s="45">
        <f t="shared" si="33"/>
        <v>266</v>
      </c>
      <c r="I269" s="45" t="str">
        <f>IF(A269="","",O269&amp;":"&amp;COUNTIF(O$4:O269,O269))</f>
        <v/>
      </c>
      <c r="J269" s="45" t="str">
        <f>IF(LEFT(O269,1)="W",COUNTIF(O$4:O269,"W*"),"")</f>
        <v/>
      </c>
      <c r="M269" s="44" t="str">
        <f>IF(A269="","",VLOOKUP($A269,Entry!A:D,2,FALSE))</f>
        <v/>
      </c>
      <c r="N269" s="44" t="str">
        <f>IF(A269="","",VLOOKUP($A269,Entry!A:D,3,FALSE))</f>
        <v/>
      </c>
      <c r="O269" s="44" t="str">
        <f>IF(A269="","",IF(VLOOKUP($A269,Entry!A:D,4,FALSE)="","M",VLOOKUP($A269,Entry!A:D,4,FALSE)))</f>
        <v/>
      </c>
      <c r="P269" s="45" t="e">
        <f>VLOOKUP(Finish!A269,Summit!A:B,2,FALSE)</f>
        <v>#N/A</v>
      </c>
      <c r="Q269" s="45" t="str">
        <f>IF(AND(ROW()&gt;4,COUNTIF($O$4:$O269,$O269)=1),"*","")</f>
        <v/>
      </c>
      <c r="R269" s="66">
        <f t="shared" si="34"/>
        <v>6.3194444444444442E-2</v>
      </c>
      <c r="S269" s="45">
        <f t="shared" si="35"/>
        <v>266</v>
      </c>
    </row>
    <row r="270" spans="1:19" x14ac:dyDescent="0.25">
      <c r="A270" s="1"/>
      <c r="B270" s="64" t="str">
        <f>IF(A270="","ready",IF(COUNTIF(Entry!L:L,A270)=0,"unknown number",IF(MATCH(A270,A:A,0)&lt;ROW(),"duplicate number","OK")))</f>
        <v>ready</v>
      </c>
      <c r="C270" s="1">
        <f t="shared" si="36"/>
        <v>1</v>
      </c>
      <c r="D270" s="1">
        <f t="shared" si="36"/>
        <v>31</v>
      </c>
      <c r="E270" s="1"/>
      <c r="F270" s="66">
        <f t="shared" si="32"/>
        <v>6.3194444444444442E-2</v>
      </c>
      <c r="G270" s="65" t="str">
        <f t="shared" si="37"/>
        <v>ready</v>
      </c>
      <c r="H270" s="45">
        <f t="shared" si="33"/>
        <v>267</v>
      </c>
      <c r="I270" s="45" t="str">
        <f>IF(A270="","",O270&amp;":"&amp;COUNTIF(O$4:O270,O270))</f>
        <v/>
      </c>
      <c r="J270" s="45" t="str">
        <f>IF(LEFT(O270,1)="W",COUNTIF(O$4:O270,"W*"),"")</f>
        <v/>
      </c>
      <c r="M270" s="44" t="str">
        <f>IF(A270="","",VLOOKUP($A270,Entry!A:D,2,FALSE))</f>
        <v/>
      </c>
      <c r="N270" s="44" t="str">
        <f>IF(A270="","",VLOOKUP($A270,Entry!A:D,3,FALSE))</f>
        <v/>
      </c>
      <c r="O270" s="44" t="str">
        <f>IF(A270="","",IF(VLOOKUP($A270,Entry!A:D,4,FALSE)="","M",VLOOKUP($A270,Entry!A:D,4,FALSE)))</f>
        <v/>
      </c>
      <c r="P270" s="45" t="e">
        <f>VLOOKUP(Finish!A270,Summit!A:B,2,FALSE)</f>
        <v>#N/A</v>
      </c>
      <c r="Q270" s="45" t="str">
        <f>IF(AND(ROW()&gt;4,COUNTIF($O$4:$O270,$O270)=1),"*","")</f>
        <v/>
      </c>
      <c r="R270" s="66">
        <f t="shared" si="34"/>
        <v>6.3194444444444442E-2</v>
      </c>
      <c r="S270" s="45">
        <f t="shared" si="35"/>
        <v>267</v>
      </c>
    </row>
    <row r="271" spans="1:19" x14ac:dyDescent="0.25">
      <c r="A271" s="1"/>
      <c r="B271" s="64" t="str">
        <f>IF(A271="","ready",IF(COUNTIF(Entry!L:L,A271)=0,"unknown number",IF(MATCH(A271,A:A,0)&lt;ROW(),"duplicate number","OK")))</f>
        <v>ready</v>
      </c>
      <c r="C271" s="1">
        <f t="shared" si="36"/>
        <v>1</v>
      </c>
      <c r="D271" s="1">
        <f t="shared" si="36"/>
        <v>31</v>
      </c>
      <c r="E271" s="1"/>
      <c r="F271" s="66">
        <f t="shared" si="32"/>
        <v>6.3194444444444442E-2</v>
      </c>
      <c r="G271" s="65" t="str">
        <f t="shared" si="37"/>
        <v>ready</v>
      </c>
      <c r="H271" s="45">
        <f t="shared" si="33"/>
        <v>268</v>
      </c>
      <c r="I271" s="45" t="str">
        <f>IF(A271="","",O271&amp;":"&amp;COUNTIF(O$4:O271,O271))</f>
        <v/>
      </c>
      <c r="J271" s="45" t="str">
        <f>IF(LEFT(O271,1)="W",COUNTIF(O$4:O271,"W*"),"")</f>
        <v/>
      </c>
      <c r="M271" s="44" t="str">
        <f>IF(A271="","",VLOOKUP($A271,Entry!A:D,2,FALSE))</f>
        <v/>
      </c>
      <c r="N271" s="44" t="str">
        <f>IF(A271="","",VLOOKUP($A271,Entry!A:D,3,FALSE))</f>
        <v/>
      </c>
      <c r="O271" s="44" t="str">
        <f>IF(A271="","",IF(VLOOKUP($A271,Entry!A:D,4,FALSE)="","M",VLOOKUP($A271,Entry!A:D,4,FALSE)))</f>
        <v/>
      </c>
      <c r="P271" s="45" t="e">
        <f>VLOOKUP(Finish!A271,Summit!A:B,2,FALSE)</f>
        <v>#N/A</v>
      </c>
      <c r="Q271" s="45" t="str">
        <f>IF(AND(ROW()&gt;4,COUNTIF($O$4:$O271,$O271)=1),"*","")</f>
        <v/>
      </c>
      <c r="R271" s="66">
        <f t="shared" si="34"/>
        <v>6.3194444444444442E-2</v>
      </c>
      <c r="S271" s="45">
        <f t="shared" si="35"/>
        <v>268</v>
      </c>
    </row>
    <row r="272" spans="1:19" x14ac:dyDescent="0.25">
      <c r="A272" s="1"/>
      <c r="B272" s="64" t="str">
        <f>IF(A272="","ready",IF(COUNTIF(Entry!L:L,A272)=0,"unknown number",IF(MATCH(A272,A:A,0)&lt;ROW(),"duplicate number","OK")))</f>
        <v>ready</v>
      </c>
      <c r="C272" s="1">
        <f t="shared" si="36"/>
        <v>1</v>
      </c>
      <c r="D272" s="1">
        <f t="shared" si="36"/>
        <v>31</v>
      </c>
      <c r="E272" s="1"/>
      <c r="F272" s="66">
        <f t="shared" si="32"/>
        <v>6.3194444444444442E-2</v>
      </c>
      <c r="G272" s="65" t="str">
        <f t="shared" si="37"/>
        <v>ready</v>
      </c>
      <c r="H272" s="45">
        <f t="shared" si="33"/>
        <v>269</v>
      </c>
      <c r="I272" s="45" t="str">
        <f>IF(A272="","",O272&amp;":"&amp;COUNTIF(O$4:O272,O272))</f>
        <v/>
      </c>
      <c r="J272" s="45" t="str">
        <f>IF(LEFT(O272,1)="W",COUNTIF(O$4:O272,"W*"),"")</f>
        <v/>
      </c>
      <c r="M272" s="44" t="str">
        <f>IF(A272="","",VLOOKUP($A272,Entry!A:D,2,FALSE))</f>
        <v/>
      </c>
      <c r="N272" s="44" t="str">
        <f>IF(A272="","",VLOOKUP($A272,Entry!A:D,3,FALSE))</f>
        <v/>
      </c>
      <c r="O272" s="44" t="str">
        <f>IF(A272="","",IF(VLOOKUP($A272,Entry!A:D,4,FALSE)="","M",VLOOKUP($A272,Entry!A:D,4,FALSE)))</f>
        <v/>
      </c>
      <c r="P272" s="45" t="e">
        <f>VLOOKUP(Finish!A272,Summit!A:B,2,FALSE)</f>
        <v>#N/A</v>
      </c>
      <c r="Q272" s="45" t="str">
        <f>IF(AND(ROW()&gt;4,COUNTIF($O$4:$O272,$O272)=1),"*","")</f>
        <v/>
      </c>
      <c r="R272" s="66">
        <f t="shared" si="34"/>
        <v>6.3194444444444442E-2</v>
      </c>
      <c r="S272" s="45">
        <f t="shared" si="35"/>
        <v>269</v>
      </c>
    </row>
    <row r="273" spans="1:19" x14ac:dyDescent="0.25">
      <c r="A273" s="1"/>
      <c r="B273" s="64" t="str">
        <f>IF(A273="","ready",IF(COUNTIF(Entry!L:L,A273)=0,"unknown number",IF(MATCH(A273,A:A,0)&lt;ROW(),"duplicate number","OK")))</f>
        <v>ready</v>
      </c>
      <c r="C273" s="1">
        <f t="shared" si="36"/>
        <v>1</v>
      </c>
      <c r="D273" s="1">
        <f t="shared" si="36"/>
        <v>31</v>
      </c>
      <c r="E273" s="1"/>
      <c r="F273" s="66">
        <f t="shared" si="32"/>
        <v>6.3194444444444442E-2</v>
      </c>
      <c r="G273" s="65" t="str">
        <f t="shared" si="37"/>
        <v>ready</v>
      </c>
      <c r="H273" s="45">
        <f t="shared" si="33"/>
        <v>270</v>
      </c>
      <c r="I273" s="45" t="str">
        <f>IF(A273="","",O273&amp;":"&amp;COUNTIF(O$4:O273,O273))</f>
        <v/>
      </c>
      <c r="J273" s="45" t="str">
        <f>IF(LEFT(O273,1)="W",COUNTIF(O$4:O273,"W*"),"")</f>
        <v/>
      </c>
      <c r="M273" s="44" t="str">
        <f>IF(A273="","",VLOOKUP($A273,Entry!A:D,2,FALSE))</f>
        <v/>
      </c>
      <c r="N273" s="44" t="str">
        <f>IF(A273="","",VLOOKUP($A273,Entry!A:D,3,FALSE))</f>
        <v/>
      </c>
      <c r="O273" s="44" t="str">
        <f>IF(A273="","",IF(VLOOKUP($A273,Entry!A:D,4,FALSE)="","M",VLOOKUP($A273,Entry!A:D,4,FALSE)))</f>
        <v/>
      </c>
      <c r="P273" s="45" t="e">
        <f>VLOOKUP(Finish!A273,Summit!A:B,2,FALSE)</f>
        <v>#N/A</v>
      </c>
      <c r="Q273" s="45" t="str">
        <f>IF(AND(ROW()&gt;4,COUNTIF($O$4:$O273,$O273)=1),"*","")</f>
        <v/>
      </c>
      <c r="R273" s="66">
        <f t="shared" si="34"/>
        <v>6.3194444444444442E-2</v>
      </c>
      <c r="S273" s="45">
        <f t="shared" si="35"/>
        <v>270</v>
      </c>
    </row>
    <row r="274" spans="1:19" x14ac:dyDescent="0.25">
      <c r="A274" s="1"/>
      <c r="B274" s="64" t="str">
        <f>IF(A274="","ready",IF(COUNTIF(Entry!L:L,A274)=0,"unknown number",IF(MATCH(A274,A:A,0)&lt;ROW(),"duplicate number","OK")))</f>
        <v>ready</v>
      </c>
      <c r="C274" s="1">
        <f t="shared" si="36"/>
        <v>1</v>
      </c>
      <c r="D274" s="1">
        <f t="shared" si="36"/>
        <v>31</v>
      </c>
      <c r="E274" s="1"/>
      <c r="F274" s="66">
        <f t="shared" si="32"/>
        <v>6.3194444444444442E-2</v>
      </c>
      <c r="G274" s="65" t="str">
        <f t="shared" si="37"/>
        <v>ready</v>
      </c>
      <c r="H274" s="45">
        <f t="shared" si="33"/>
        <v>271</v>
      </c>
      <c r="I274" s="45" t="str">
        <f>IF(A274="","",O274&amp;":"&amp;COUNTIF(O$4:O274,O274))</f>
        <v/>
      </c>
      <c r="J274" s="45" t="str">
        <f>IF(LEFT(O274,1)="W",COUNTIF(O$4:O274,"W*"),"")</f>
        <v/>
      </c>
      <c r="M274" s="44" t="str">
        <f>IF(A274="","",VLOOKUP($A274,Entry!A:D,2,FALSE))</f>
        <v/>
      </c>
      <c r="N274" s="44" t="str">
        <f>IF(A274="","",VLOOKUP($A274,Entry!A:D,3,FALSE))</f>
        <v/>
      </c>
      <c r="O274" s="44" t="str">
        <f>IF(A274="","",IF(VLOOKUP($A274,Entry!A:D,4,FALSE)="","M",VLOOKUP($A274,Entry!A:D,4,FALSE)))</f>
        <v/>
      </c>
      <c r="P274" s="45" t="e">
        <f>VLOOKUP(Finish!A274,Summit!A:B,2,FALSE)</f>
        <v>#N/A</v>
      </c>
      <c r="Q274" s="45" t="str">
        <f>IF(AND(ROW()&gt;4,COUNTIF($O$4:$O274,$O274)=1),"*","")</f>
        <v/>
      </c>
      <c r="R274" s="66">
        <f t="shared" si="34"/>
        <v>6.3194444444444442E-2</v>
      </c>
      <c r="S274" s="45">
        <f t="shared" si="35"/>
        <v>271</v>
      </c>
    </row>
    <row r="275" spans="1:19" x14ac:dyDescent="0.25">
      <c r="A275" s="1"/>
      <c r="B275" s="64" t="str">
        <f>IF(A275="","ready",IF(COUNTIF(Entry!L:L,A275)=0,"unknown number",IF(MATCH(A275,A:A,0)&lt;ROW(),"duplicate number","OK")))</f>
        <v>ready</v>
      </c>
      <c r="C275" s="1">
        <f t="shared" si="36"/>
        <v>1</v>
      </c>
      <c r="D275" s="1">
        <f t="shared" si="36"/>
        <v>31</v>
      </c>
      <c r="E275" s="1"/>
      <c r="F275" s="66">
        <f t="shared" si="32"/>
        <v>6.3194444444444442E-2</v>
      </c>
      <c r="G275" s="65" t="str">
        <f t="shared" si="37"/>
        <v>ready</v>
      </c>
      <c r="H275" s="45">
        <f t="shared" si="33"/>
        <v>272</v>
      </c>
      <c r="I275" s="45" t="str">
        <f>IF(A275="","",O275&amp;":"&amp;COUNTIF(O$4:O275,O275))</f>
        <v/>
      </c>
      <c r="J275" s="45" t="str">
        <f>IF(LEFT(O275,1)="W",COUNTIF(O$4:O275,"W*"),"")</f>
        <v/>
      </c>
      <c r="M275" s="44" t="str">
        <f>IF(A275="","",VLOOKUP($A275,Entry!A:D,2,FALSE))</f>
        <v/>
      </c>
      <c r="N275" s="44" t="str">
        <f>IF(A275="","",VLOOKUP($A275,Entry!A:D,3,FALSE))</f>
        <v/>
      </c>
      <c r="O275" s="44" t="str">
        <f>IF(A275="","",IF(VLOOKUP($A275,Entry!A:D,4,FALSE)="","M",VLOOKUP($A275,Entry!A:D,4,FALSE)))</f>
        <v/>
      </c>
      <c r="P275" s="45" t="e">
        <f>VLOOKUP(Finish!A275,Summit!A:B,2,FALSE)</f>
        <v>#N/A</v>
      </c>
      <c r="Q275" s="45" t="str">
        <f>IF(AND(ROW()&gt;4,COUNTIF($O$4:$O275,$O275)=1),"*","")</f>
        <v/>
      </c>
      <c r="R275" s="66">
        <f t="shared" si="34"/>
        <v>6.3194444444444442E-2</v>
      </c>
      <c r="S275" s="45">
        <f t="shared" si="35"/>
        <v>272</v>
      </c>
    </row>
    <row r="276" spans="1:19" x14ac:dyDescent="0.25">
      <c r="A276" s="1"/>
      <c r="B276" s="64" t="str">
        <f>IF(A276="","ready",IF(COUNTIF(Entry!L:L,A276)=0,"unknown number",IF(MATCH(A276,A:A,0)&lt;ROW(),"duplicate number","OK")))</f>
        <v>ready</v>
      </c>
      <c r="C276" s="1">
        <f t="shared" si="36"/>
        <v>1</v>
      </c>
      <c r="D276" s="1">
        <f t="shared" si="36"/>
        <v>31</v>
      </c>
      <c r="E276" s="1"/>
      <c r="F276" s="66">
        <f t="shared" si="32"/>
        <v>6.3194444444444442E-2</v>
      </c>
      <c r="G276" s="65" t="str">
        <f t="shared" si="37"/>
        <v>ready</v>
      </c>
      <c r="H276" s="45">
        <f t="shared" si="33"/>
        <v>273</v>
      </c>
      <c r="I276" s="45" t="str">
        <f>IF(A276="","",O276&amp;":"&amp;COUNTIF(O$4:O276,O276))</f>
        <v/>
      </c>
      <c r="J276" s="45" t="str">
        <f>IF(LEFT(O276,1)="W",COUNTIF(O$4:O276,"W*"),"")</f>
        <v/>
      </c>
      <c r="M276" s="44" t="str">
        <f>IF(A276="","",VLOOKUP($A276,Entry!A:D,2,FALSE))</f>
        <v/>
      </c>
      <c r="N276" s="44" t="str">
        <f>IF(A276="","",VLOOKUP($A276,Entry!A:D,3,FALSE))</f>
        <v/>
      </c>
      <c r="O276" s="44" t="str">
        <f>IF(A276="","",IF(VLOOKUP($A276,Entry!A:D,4,FALSE)="","M",VLOOKUP($A276,Entry!A:D,4,FALSE)))</f>
        <v/>
      </c>
      <c r="P276" s="45" t="e">
        <f>VLOOKUP(Finish!A276,Summit!A:B,2,FALSE)</f>
        <v>#N/A</v>
      </c>
      <c r="Q276" s="45" t="str">
        <f>IF(AND(ROW()&gt;4,COUNTIF($O$4:$O276,$O276)=1),"*","")</f>
        <v/>
      </c>
      <c r="R276" s="66">
        <f t="shared" si="34"/>
        <v>6.3194444444444442E-2</v>
      </c>
      <c r="S276" s="45">
        <f t="shared" si="35"/>
        <v>273</v>
      </c>
    </row>
    <row r="277" spans="1:19" x14ac:dyDescent="0.25">
      <c r="A277" s="1"/>
      <c r="B277" s="64" t="str">
        <f>IF(A277="","ready",IF(COUNTIF(Entry!L:L,A277)=0,"unknown number",IF(MATCH(A277,A:A,0)&lt;ROW(),"duplicate number","OK")))</f>
        <v>ready</v>
      </c>
      <c r="C277" s="1">
        <f t="shared" si="36"/>
        <v>1</v>
      </c>
      <c r="D277" s="1">
        <f t="shared" si="36"/>
        <v>31</v>
      </c>
      <c r="E277" s="1"/>
      <c r="F277" s="66">
        <f t="shared" si="32"/>
        <v>6.3194444444444442E-2</v>
      </c>
      <c r="G277" s="65" t="str">
        <f t="shared" si="37"/>
        <v>ready</v>
      </c>
      <c r="H277" s="45">
        <f t="shared" si="33"/>
        <v>274</v>
      </c>
      <c r="I277" s="45" t="str">
        <f>IF(A277="","",O277&amp;":"&amp;COUNTIF(O$4:O277,O277))</f>
        <v/>
      </c>
      <c r="J277" s="45" t="str">
        <f>IF(LEFT(O277,1)="W",COUNTIF(O$4:O277,"W*"),"")</f>
        <v/>
      </c>
      <c r="M277" s="44" t="str">
        <f>IF(A277="","",VLOOKUP($A277,Entry!A:D,2,FALSE))</f>
        <v/>
      </c>
      <c r="N277" s="44" t="str">
        <f>IF(A277="","",VLOOKUP($A277,Entry!A:D,3,FALSE))</f>
        <v/>
      </c>
      <c r="O277" s="44" t="str">
        <f>IF(A277="","",IF(VLOOKUP($A277,Entry!A:D,4,FALSE)="","M",VLOOKUP($A277,Entry!A:D,4,FALSE)))</f>
        <v/>
      </c>
      <c r="P277" s="45" t="e">
        <f>VLOOKUP(Finish!A277,Summit!A:B,2,FALSE)</f>
        <v>#N/A</v>
      </c>
      <c r="Q277" s="45" t="str">
        <f>IF(AND(ROW()&gt;4,COUNTIF($O$4:$O277,$O277)=1),"*","")</f>
        <v/>
      </c>
      <c r="R277" s="66">
        <f t="shared" si="34"/>
        <v>6.3194444444444442E-2</v>
      </c>
      <c r="S277" s="45">
        <f t="shared" si="35"/>
        <v>274</v>
      </c>
    </row>
    <row r="278" spans="1:19" x14ac:dyDescent="0.25">
      <c r="A278" s="1"/>
      <c r="B278" s="64" t="str">
        <f>IF(A278="","ready",IF(COUNTIF(Entry!L:L,A278)=0,"unknown number",IF(MATCH(A278,A:A,0)&lt;ROW(),"duplicate number","OK")))</f>
        <v>ready</v>
      </c>
      <c r="C278" s="1">
        <f t="shared" si="36"/>
        <v>1</v>
      </c>
      <c r="D278" s="1">
        <f t="shared" si="36"/>
        <v>31</v>
      </c>
      <c r="E278" s="1"/>
      <c r="F278" s="66">
        <f t="shared" si="32"/>
        <v>6.3194444444444442E-2</v>
      </c>
      <c r="G278" s="65" t="str">
        <f t="shared" si="37"/>
        <v>ready</v>
      </c>
      <c r="H278" s="45">
        <f t="shared" si="33"/>
        <v>275</v>
      </c>
      <c r="I278" s="45" t="str">
        <f>IF(A278="","",O278&amp;":"&amp;COUNTIF(O$4:O278,O278))</f>
        <v/>
      </c>
      <c r="J278" s="45" t="str">
        <f>IF(LEFT(O278,1)="W",COUNTIF(O$4:O278,"W*"),"")</f>
        <v/>
      </c>
      <c r="M278" s="44" t="str">
        <f>IF(A278="","",VLOOKUP($A278,Entry!A:D,2,FALSE))</f>
        <v/>
      </c>
      <c r="N278" s="44" t="str">
        <f>IF(A278="","",VLOOKUP($A278,Entry!A:D,3,FALSE))</f>
        <v/>
      </c>
      <c r="O278" s="44" t="str">
        <f>IF(A278="","",IF(VLOOKUP($A278,Entry!A:D,4,FALSE)="","M",VLOOKUP($A278,Entry!A:D,4,FALSE)))</f>
        <v/>
      </c>
      <c r="P278" s="45" t="e">
        <f>VLOOKUP(Finish!A278,Summit!A:B,2,FALSE)</f>
        <v>#N/A</v>
      </c>
      <c r="Q278" s="45" t="str">
        <f>IF(AND(ROW()&gt;4,COUNTIF($O$4:$O278,$O278)=1),"*","")</f>
        <v/>
      </c>
      <c r="R278" s="66">
        <f t="shared" si="34"/>
        <v>6.3194444444444442E-2</v>
      </c>
      <c r="S278" s="45">
        <f t="shared" si="35"/>
        <v>275</v>
      </c>
    </row>
    <row r="279" spans="1:19" x14ac:dyDescent="0.25">
      <c r="A279" s="1"/>
      <c r="B279" s="64" t="str">
        <f>IF(A279="","ready",IF(COUNTIF(Entry!L:L,A279)=0,"unknown number",IF(MATCH(A279,A:A,0)&lt;ROW(),"duplicate number","OK")))</f>
        <v>ready</v>
      </c>
      <c r="C279" s="1">
        <f t="shared" si="36"/>
        <v>1</v>
      </c>
      <c r="D279" s="1">
        <f t="shared" si="36"/>
        <v>31</v>
      </c>
      <c r="E279" s="1"/>
      <c r="F279" s="66">
        <f t="shared" si="32"/>
        <v>6.3194444444444442E-2</v>
      </c>
      <c r="G279" s="65" t="str">
        <f t="shared" si="37"/>
        <v>ready</v>
      </c>
      <c r="H279" s="45">
        <f t="shared" si="33"/>
        <v>276</v>
      </c>
      <c r="I279" s="45" t="str">
        <f>IF(A279="","",O279&amp;":"&amp;COUNTIF(O$4:O279,O279))</f>
        <v/>
      </c>
      <c r="J279" s="45" t="str">
        <f>IF(LEFT(O279,1)="W",COUNTIF(O$4:O279,"W*"),"")</f>
        <v/>
      </c>
      <c r="M279" s="44" t="str">
        <f>IF(A279="","",VLOOKUP($A279,Entry!A:D,2,FALSE))</f>
        <v/>
      </c>
      <c r="N279" s="44" t="str">
        <f>IF(A279="","",VLOOKUP($A279,Entry!A:D,3,FALSE))</f>
        <v/>
      </c>
      <c r="O279" s="44" t="str">
        <f>IF(A279="","",IF(VLOOKUP($A279,Entry!A:D,4,FALSE)="","M",VLOOKUP($A279,Entry!A:D,4,FALSE)))</f>
        <v/>
      </c>
      <c r="P279" s="45" t="e">
        <f>VLOOKUP(Finish!A279,Summit!A:B,2,FALSE)</f>
        <v>#N/A</v>
      </c>
      <c r="Q279" s="45" t="str">
        <f>IF(AND(ROW()&gt;4,COUNTIF($O$4:$O279,$O279)=1),"*","")</f>
        <v/>
      </c>
      <c r="R279" s="66">
        <f t="shared" si="34"/>
        <v>6.3194444444444442E-2</v>
      </c>
      <c r="S279" s="45">
        <f t="shared" si="35"/>
        <v>276</v>
      </c>
    </row>
    <row r="280" spans="1:19" x14ac:dyDescent="0.25">
      <c r="A280" s="1"/>
      <c r="B280" s="64" t="str">
        <f>IF(A280="","ready",IF(COUNTIF(Entry!L:L,A280)=0,"unknown number",IF(MATCH(A280,A:A,0)&lt;ROW(),"duplicate number","OK")))</f>
        <v>ready</v>
      </c>
      <c r="C280" s="1">
        <f t="shared" si="36"/>
        <v>1</v>
      </c>
      <c r="D280" s="1">
        <f t="shared" si="36"/>
        <v>31</v>
      </c>
      <c r="E280" s="1"/>
      <c r="F280" s="66">
        <f t="shared" si="32"/>
        <v>6.3194444444444442E-2</v>
      </c>
      <c r="G280" s="65" t="str">
        <f t="shared" si="37"/>
        <v>ready</v>
      </c>
      <c r="H280" s="45">
        <f t="shared" si="33"/>
        <v>277</v>
      </c>
      <c r="I280" s="45" t="str">
        <f>IF(A280="","",O280&amp;":"&amp;COUNTIF(O$4:O280,O280))</f>
        <v/>
      </c>
      <c r="J280" s="45" t="str">
        <f>IF(LEFT(O280,1)="W",COUNTIF(O$4:O280,"W*"),"")</f>
        <v/>
      </c>
      <c r="M280" s="44" t="str">
        <f>IF(A280="","",VLOOKUP($A280,Entry!A:D,2,FALSE))</f>
        <v/>
      </c>
      <c r="N280" s="44" t="str">
        <f>IF(A280="","",VLOOKUP($A280,Entry!A:D,3,FALSE))</f>
        <v/>
      </c>
      <c r="O280" s="44" t="str">
        <f>IF(A280="","",IF(VLOOKUP($A280,Entry!A:D,4,FALSE)="","M",VLOOKUP($A280,Entry!A:D,4,FALSE)))</f>
        <v/>
      </c>
      <c r="P280" s="45" t="e">
        <f>VLOOKUP(Finish!A280,Summit!A:B,2,FALSE)</f>
        <v>#N/A</v>
      </c>
      <c r="Q280" s="45" t="str">
        <f>IF(AND(ROW()&gt;4,COUNTIF($O$4:$O280,$O280)=1),"*","")</f>
        <v/>
      </c>
      <c r="R280" s="66">
        <f t="shared" si="34"/>
        <v>6.3194444444444442E-2</v>
      </c>
      <c r="S280" s="45">
        <f t="shared" si="35"/>
        <v>277</v>
      </c>
    </row>
    <row r="281" spans="1:19" x14ac:dyDescent="0.25">
      <c r="A281" s="1"/>
      <c r="B281" s="64" t="str">
        <f>IF(A281="","ready",IF(COUNTIF(Entry!L:L,A281)=0,"unknown number",IF(MATCH(A281,A:A,0)&lt;ROW(),"duplicate number","OK")))</f>
        <v>ready</v>
      </c>
      <c r="C281" s="1">
        <f t="shared" si="36"/>
        <v>1</v>
      </c>
      <c r="D281" s="1">
        <f t="shared" si="36"/>
        <v>31</v>
      </c>
      <c r="E281" s="1"/>
      <c r="F281" s="66">
        <f t="shared" si="32"/>
        <v>6.3194444444444442E-2</v>
      </c>
      <c r="G281" s="65" t="str">
        <f t="shared" si="37"/>
        <v>ready</v>
      </c>
      <c r="H281" s="45">
        <f t="shared" si="33"/>
        <v>278</v>
      </c>
      <c r="I281" s="45" t="str">
        <f>IF(A281="","",O281&amp;":"&amp;COUNTIF(O$4:O281,O281))</f>
        <v/>
      </c>
      <c r="J281" s="45" t="str">
        <f>IF(LEFT(O281,1)="W",COUNTIF(O$4:O281,"W*"),"")</f>
        <v/>
      </c>
      <c r="M281" s="44" t="str">
        <f>IF(A281="","",VLOOKUP($A281,Entry!A:D,2,FALSE))</f>
        <v/>
      </c>
      <c r="N281" s="44" t="str">
        <f>IF(A281="","",VLOOKUP($A281,Entry!A:D,3,FALSE))</f>
        <v/>
      </c>
      <c r="O281" s="44" t="str">
        <f>IF(A281="","",IF(VLOOKUP($A281,Entry!A:D,4,FALSE)="","M",VLOOKUP($A281,Entry!A:D,4,FALSE)))</f>
        <v/>
      </c>
      <c r="P281" s="45" t="e">
        <f>VLOOKUP(Finish!A281,Summit!A:B,2,FALSE)</f>
        <v>#N/A</v>
      </c>
      <c r="Q281" s="45" t="str">
        <f>IF(AND(ROW()&gt;4,COUNTIF($O$4:$O281,$O281)=1),"*","")</f>
        <v/>
      </c>
      <c r="R281" s="66">
        <f t="shared" si="34"/>
        <v>6.3194444444444442E-2</v>
      </c>
      <c r="S281" s="45">
        <f t="shared" si="35"/>
        <v>278</v>
      </c>
    </row>
    <row r="282" spans="1:19" x14ac:dyDescent="0.25">
      <c r="A282" s="1"/>
      <c r="B282" s="64" t="str">
        <f>IF(A282="","ready",IF(COUNTIF(Entry!L:L,A282)=0,"unknown number",IF(MATCH(A282,A:A,0)&lt;ROW(),"duplicate number","OK")))</f>
        <v>ready</v>
      </c>
      <c r="C282" s="1">
        <f t="shared" ref="C282:D297" si="38">C281</f>
        <v>1</v>
      </c>
      <c r="D282" s="1">
        <f t="shared" si="38"/>
        <v>31</v>
      </c>
      <c r="E282" s="1"/>
      <c r="F282" s="66">
        <f t="shared" si="32"/>
        <v>6.3194444444444442E-2</v>
      </c>
      <c r="G282" s="65" t="str">
        <f t="shared" si="37"/>
        <v>ready</v>
      </c>
      <c r="H282" s="45">
        <f t="shared" si="33"/>
        <v>279</v>
      </c>
      <c r="I282" s="45" t="str">
        <f>IF(A282="","",O282&amp;":"&amp;COUNTIF(O$4:O282,O282))</f>
        <v/>
      </c>
      <c r="J282" s="45" t="str">
        <f>IF(LEFT(O282,1)="W",COUNTIF(O$4:O282,"W*"),"")</f>
        <v/>
      </c>
      <c r="M282" s="44" t="str">
        <f>IF(A282="","",VLOOKUP($A282,Entry!A:D,2,FALSE))</f>
        <v/>
      </c>
      <c r="N282" s="44" t="str">
        <f>IF(A282="","",VLOOKUP($A282,Entry!A:D,3,FALSE))</f>
        <v/>
      </c>
      <c r="O282" s="44" t="str">
        <f>IF(A282="","",IF(VLOOKUP($A282,Entry!A:D,4,FALSE)="","M",VLOOKUP($A282,Entry!A:D,4,FALSE)))</f>
        <v/>
      </c>
      <c r="P282" s="45" t="e">
        <f>VLOOKUP(Finish!A282,Summit!A:B,2,FALSE)</f>
        <v>#N/A</v>
      </c>
      <c r="Q282" s="45" t="str">
        <f>IF(AND(ROW()&gt;4,COUNTIF($O$4:$O282,$O282)=1),"*","")</f>
        <v/>
      </c>
      <c r="R282" s="66">
        <f t="shared" si="34"/>
        <v>6.3194444444444442E-2</v>
      </c>
      <c r="S282" s="45">
        <f t="shared" si="35"/>
        <v>279</v>
      </c>
    </row>
    <row r="283" spans="1:19" x14ac:dyDescent="0.25">
      <c r="A283" s="1"/>
      <c r="B283" s="64" t="str">
        <f>IF(A283="","ready",IF(COUNTIF(Entry!L:L,A283)=0,"unknown number",IF(MATCH(A283,A:A,0)&lt;ROW(),"duplicate number","OK")))</f>
        <v>ready</v>
      </c>
      <c r="C283" s="1">
        <f t="shared" si="38"/>
        <v>1</v>
      </c>
      <c r="D283" s="1">
        <f t="shared" si="38"/>
        <v>31</v>
      </c>
      <c r="E283" s="1"/>
      <c r="F283" s="66">
        <f t="shared" si="32"/>
        <v>6.3194444444444442E-2</v>
      </c>
      <c r="G283" s="65" t="str">
        <f t="shared" si="37"/>
        <v>ready</v>
      </c>
      <c r="H283" s="45">
        <f t="shared" si="33"/>
        <v>280</v>
      </c>
      <c r="I283" s="45" t="str">
        <f>IF(A283="","",O283&amp;":"&amp;COUNTIF(O$4:O283,O283))</f>
        <v/>
      </c>
      <c r="J283" s="45" t="str">
        <f>IF(LEFT(O283,1)="W",COUNTIF(O$4:O283,"W*"),"")</f>
        <v/>
      </c>
      <c r="M283" s="44" t="str">
        <f>IF(A283="","",VLOOKUP($A283,Entry!A:D,2,FALSE))</f>
        <v/>
      </c>
      <c r="N283" s="44" t="str">
        <f>IF(A283="","",VLOOKUP($A283,Entry!A:D,3,FALSE))</f>
        <v/>
      </c>
      <c r="O283" s="44" t="str">
        <f>IF(A283="","",IF(VLOOKUP($A283,Entry!A:D,4,FALSE)="","M",VLOOKUP($A283,Entry!A:D,4,FALSE)))</f>
        <v/>
      </c>
      <c r="P283" s="45" t="e">
        <f>VLOOKUP(Finish!A283,Summit!A:B,2,FALSE)</f>
        <v>#N/A</v>
      </c>
      <c r="Q283" s="45" t="str">
        <f>IF(AND(ROW()&gt;4,COUNTIF($O$4:$O283,$O283)=1),"*","")</f>
        <v/>
      </c>
      <c r="R283" s="66">
        <f t="shared" si="34"/>
        <v>6.3194444444444442E-2</v>
      </c>
      <c r="S283" s="45">
        <f t="shared" si="35"/>
        <v>280</v>
      </c>
    </row>
    <row r="284" spans="1:19" x14ac:dyDescent="0.25">
      <c r="A284" s="1"/>
      <c r="B284" s="64" t="str">
        <f>IF(A284="","ready",IF(COUNTIF(Entry!L:L,A284)=0,"unknown number",IF(MATCH(A284,A:A,0)&lt;ROW(),"duplicate number","OK")))</f>
        <v>ready</v>
      </c>
      <c r="C284" s="1">
        <f t="shared" si="38"/>
        <v>1</v>
      </c>
      <c r="D284" s="1">
        <f t="shared" si="38"/>
        <v>31</v>
      </c>
      <c r="E284" s="1"/>
      <c r="F284" s="66">
        <f t="shared" si="32"/>
        <v>6.3194444444444442E-2</v>
      </c>
      <c r="G284" s="65" t="str">
        <f t="shared" si="37"/>
        <v>ready</v>
      </c>
      <c r="H284" s="45">
        <f t="shared" si="33"/>
        <v>281</v>
      </c>
      <c r="I284" s="45" t="str">
        <f>IF(A284="","",O284&amp;":"&amp;COUNTIF(O$4:O284,O284))</f>
        <v/>
      </c>
      <c r="J284" s="45" t="str">
        <f>IF(LEFT(O284,1)="W",COUNTIF(O$4:O284,"W*"),"")</f>
        <v/>
      </c>
      <c r="M284" s="44" t="str">
        <f>IF(A284="","",VLOOKUP($A284,Entry!A:D,2,FALSE))</f>
        <v/>
      </c>
      <c r="N284" s="44" t="str">
        <f>IF(A284="","",VLOOKUP($A284,Entry!A:D,3,FALSE))</f>
        <v/>
      </c>
      <c r="O284" s="44" t="str">
        <f>IF(A284="","",IF(VLOOKUP($A284,Entry!A:D,4,FALSE)="","M",VLOOKUP($A284,Entry!A:D,4,FALSE)))</f>
        <v/>
      </c>
      <c r="P284" s="45" t="e">
        <f>VLOOKUP(Finish!A284,Summit!A:B,2,FALSE)</f>
        <v>#N/A</v>
      </c>
      <c r="Q284" s="45" t="str">
        <f>IF(AND(ROW()&gt;4,COUNTIF($O$4:$O284,$O284)=1),"*","")</f>
        <v/>
      </c>
      <c r="R284" s="66">
        <f t="shared" si="34"/>
        <v>6.3194444444444442E-2</v>
      </c>
      <c r="S284" s="45">
        <f t="shared" si="35"/>
        <v>281</v>
      </c>
    </row>
    <row r="285" spans="1:19" x14ac:dyDescent="0.25">
      <c r="A285" s="1"/>
      <c r="B285" s="64" t="str">
        <f>IF(A285="","ready",IF(COUNTIF(Entry!L:L,A285)=0,"unknown number",IF(MATCH(A285,A:A,0)&lt;ROW(),"duplicate number","OK")))</f>
        <v>ready</v>
      </c>
      <c r="C285" s="1">
        <f t="shared" si="38"/>
        <v>1</v>
      </c>
      <c r="D285" s="1">
        <f t="shared" si="38"/>
        <v>31</v>
      </c>
      <c r="E285" s="1"/>
      <c r="F285" s="66">
        <f t="shared" si="32"/>
        <v>6.3194444444444442E-2</v>
      </c>
      <c r="G285" s="65" t="str">
        <f t="shared" si="37"/>
        <v>ready</v>
      </c>
      <c r="H285" s="45">
        <f t="shared" si="33"/>
        <v>282</v>
      </c>
      <c r="I285" s="45" t="str">
        <f>IF(A285="","",O285&amp;":"&amp;COUNTIF(O$4:O285,O285))</f>
        <v/>
      </c>
      <c r="J285" s="45" t="str">
        <f>IF(LEFT(O285,1)="W",COUNTIF(O$4:O285,"W*"),"")</f>
        <v/>
      </c>
      <c r="M285" s="44" t="str">
        <f>IF(A285="","",VLOOKUP($A285,Entry!A:D,2,FALSE))</f>
        <v/>
      </c>
      <c r="N285" s="44" t="str">
        <f>IF(A285="","",VLOOKUP($A285,Entry!A:D,3,FALSE))</f>
        <v/>
      </c>
      <c r="O285" s="44" t="str">
        <f>IF(A285="","",IF(VLOOKUP($A285,Entry!A:D,4,FALSE)="","M",VLOOKUP($A285,Entry!A:D,4,FALSE)))</f>
        <v/>
      </c>
      <c r="P285" s="45" t="e">
        <f>VLOOKUP(Finish!A285,Summit!A:B,2,FALSE)</f>
        <v>#N/A</v>
      </c>
      <c r="Q285" s="45" t="str">
        <f>IF(AND(ROW()&gt;4,COUNTIF($O$4:$O285,$O285)=1),"*","")</f>
        <v/>
      </c>
      <c r="R285" s="66">
        <f t="shared" si="34"/>
        <v>6.3194444444444442E-2</v>
      </c>
      <c r="S285" s="45">
        <f t="shared" si="35"/>
        <v>282</v>
      </c>
    </row>
    <row r="286" spans="1:19" x14ac:dyDescent="0.25">
      <c r="A286" s="1"/>
      <c r="B286" s="64" t="str">
        <f>IF(A286="","ready",IF(COUNTIF(Entry!L:L,A286)=0,"unknown number",IF(MATCH(A286,A:A,0)&lt;ROW(),"duplicate number","OK")))</f>
        <v>ready</v>
      </c>
      <c r="C286" s="1">
        <f t="shared" si="38"/>
        <v>1</v>
      </c>
      <c r="D286" s="1">
        <f t="shared" si="38"/>
        <v>31</v>
      </c>
      <c r="E286" s="1"/>
      <c r="F286" s="66">
        <f t="shared" si="32"/>
        <v>6.3194444444444442E-2</v>
      </c>
      <c r="G286" s="65" t="str">
        <f t="shared" si="37"/>
        <v>ready</v>
      </c>
      <c r="H286" s="45">
        <f t="shared" si="33"/>
        <v>283</v>
      </c>
      <c r="I286" s="45" t="str">
        <f>IF(A286="","",O286&amp;":"&amp;COUNTIF(O$4:O286,O286))</f>
        <v/>
      </c>
      <c r="J286" s="45" t="str">
        <f>IF(LEFT(O286,1)="W",COUNTIF(O$4:O286,"W*"),"")</f>
        <v/>
      </c>
      <c r="M286" s="44" t="str">
        <f>IF(A286="","",VLOOKUP($A286,Entry!A:D,2,FALSE))</f>
        <v/>
      </c>
      <c r="N286" s="44" t="str">
        <f>IF(A286="","",VLOOKUP($A286,Entry!A:D,3,FALSE))</f>
        <v/>
      </c>
      <c r="O286" s="44" t="str">
        <f>IF(A286="","",IF(VLOOKUP($A286,Entry!A:D,4,FALSE)="","M",VLOOKUP($A286,Entry!A:D,4,FALSE)))</f>
        <v/>
      </c>
      <c r="P286" s="45" t="e">
        <f>VLOOKUP(Finish!A286,Summit!A:B,2,FALSE)</f>
        <v>#N/A</v>
      </c>
      <c r="Q286" s="45" t="str">
        <f>IF(AND(ROW()&gt;4,COUNTIF($O$4:$O286,$O286)=1),"*","")</f>
        <v/>
      </c>
      <c r="R286" s="66">
        <f t="shared" si="34"/>
        <v>6.3194444444444442E-2</v>
      </c>
      <c r="S286" s="45">
        <f t="shared" si="35"/>
        <v>283</v>
      </c>
    </row>
    <row r="287" spans="1:19" x14ac:dyDescent="0.25">
      <c r="A287" s="1"/>
      <c r="B287" s="64" t="str">
        <f>IF(A287="","ready",IF(COUNTIF(Entry!L:L,A287)=0,"unknown number",IF(MATCH(A287,A:A,0)&lt;ROW(),"duplicate number","OK")))</f>
        <v>ready</v>
      </c>
      <c r="C287" s="1">
        <f t="shared" si="38"/>
        <v>1</v>
      </c>
      <c r="D287" s="1">
        <f t="shared" si="38"/>
        <v>31</v>
      </c>
      <c r="E287" s="1"/>
      <c r="F287" s="66">
        <f t="shared" si="32"/>
        <v>6.3194444444444442E-2</v>
      </c>
      <c r="G287" s="65" t="str">
        <f t="shared" si="37"/>
        <v>ready</v>
      </c>
      <c r="H287" s="45">
        <f t="shared" si="33"/>
        <v>284</v>
      </c>
      <c r="I287" s="45" t="str">
        <f>IF(A287="","",O287&amp;":"&amp;COUNTIF(O$4:O287,O287))</f>
        <v/>
      </c>
      <c r="J287" s="45" t="str">
        <f>IF(LEFT(O287,1)="W",COUNTIF(O$4:O287,"W*"),"")</f>
        <v/>
      </c>
      <c r="M287" s="44" t="str">
        <f>IF(A287="","",VLOOKUP($A287,Entry!A:D,2,FALSE))</f>
        <v/>
      </c>
      <c r="N287" s="44" t="str">
        <f>IF(A287="","",VLOOKUP($A287,Entry!A:D,3,FALSE))</f>
        <v/>
      </c>
      <c r="O287" s="44" t="str">
        <f>IF(A287="","",IF(VLOOKUP($A287,Entry!A:D,4,FALSE)="","M",VLOOKUP($A287,Entry!A:D,4,FALSE)))</f>
        <v/>
      </c>
      <c r="P287" s="45" t="e">
        <f>VLOOKUP(Finish!A287,Summit!A:B,2,FALSE)</f>
        <v>#N/A</v>
      </c>
      <c r="Q287" s="45" t="str">
        <f>IF(AND(ROW()&gt;4,COUNTIF($O$4:$O287,$O287)=1),"*","")</f>
        <v/>
      </c>
      <c r="R287" s="66">
        <f t="shared" si="34"/>
        <v>6.3194444444444442E-2</v>
      </c>
      <c r="S287" s="45">
        <f t="shared" si="35"/>
        <v>284</v>
      </c>
    </row>
    <row r="288" spans="1:19" x14ac:dyDescent="0.25">
      <c r="A288" s="1"/>
      <c r="B288" s="64" t="str">
        <f>IF(A288="","ready",IF(COUNTIF(Entry!L:L,A288)=0,"unknown number",IF(MATCH(A288,A:A,0)&lt;ROW(),"duplicate number","OK")))</f>
        <v>ready</v>
      </c>
      <c r="C288" s="1">
        <f t="shared" si="38"/>
        <v>1</v>
      </c>
      <c r="D288" s="1">
        <f t="shared" si="38"/>
        <v>31</v>
      </c>
      <c r="E288" s="1"/>
      <c r="F288" s="66">
        <f t="shared" si="32"/>
        <v>6.3194444444444442E-2</v>
      </c>
      <c r="G288" s="65" t="str">
        <f t="shared" si="37"/>
        <v>ready</v>
      </c>
      <c r="H288" s="45">
        <f t="shared" si="33"/>
        <v>285</v>
      </c>
      <c r="I288" s="45" t="str">
        <f>IF(A288="","",O288&amp;":"&amp;COUNTIF(O$4:O288,O288))</f>
        <v/>
      </c>
      <c r="J288" s="45" t="str">
        <f>IF(LEFT(O288,1)="W",COUNTIF(O$4:O288,"W*"),"")</f>
        <v/>
      </c>
      <c r="M288" s="44" t="str">
        <f>IF(A288="","",VLOOKUP($A288,Entry!A:D,2,FALSE))</f>
        <v/>
      </c>
      <c r="N288" s="44" t="str">
        <f>IF(A288="","",VLOOKUP($A288,Entry!A:D,3,FALSE))</f>
        <v/>
      </c>
      <c r="O288" s="44" t="str">
        <f>IF(A288="","",IF(VLOOKUP($A288,Entry!A:D,4,FALSE)="","M",VLOOKUP($A288,Entry!A:D,4,FALSE)))</f>
        <v/>
      </c>
      <c r="P288" s="45" t="e">
        <f>VLOOKUP(Finish!A288,Summit!A:B,2,FALSE)</f>
        <v>#N/A</v>
      </c>
      <c r="Q288" s="45" t="str">
        <f>IF(AND(ROW()&gt;4,COUNTIF($O$4:$O288,$O288)=1),"*","")</f>
        <v/>
      </c>
      <c r="R288" s="66">
        <f t="shared" si="34"/>
        <v>6.3194444444444442E-2</v>
      </c>
      <c r="S288" s="45">
        <f t="shared" si="35"/>
        <v>285</v>
      </c>
    </row>
    <row r="289" spans="1:19" x14ac:dyDescent="0.25">
      <c r="A289" s="1"/>
      <c r="B289" s="64" t="str">
        <f>IF(A289="","ready",IF(COUNTIF(Entry!L:L,A289)=0,"unknown number",IF(MATCH(A289,A:A,0)&lt;ROW(),"duplicate number","OK")))</f>
        <v>ready</v>
      </c>
      <c r="C289" s="1">
        <f t="shared" si="38"/>
        <v>1</v>
      </c>
      <c r="D289" s="1">
        <f t="shared" si="38"/>
        <v>31</v>
      </c>
      <c r="E289" s="1"/>
      <c r="F289" s="66">
        <f t="shared" si="32"/>
        <v>6.3194444444444442E-2</v>
      </c>
      <c r="G289" s="65" t="str">
        <f t="shared" si="37"/>
        <v>ready</v>
      </c>
      <c r="H289" s="45">
        <f t="shared" si="33"/>
        <v>286</v>
      </c>
      <c r="I289" s="45" t="str">
        <f>IF(A289="","",O289&amp;":"&amp;COUNTIF(O$4:O289,O289))</f>
        <v/>
      </c>
      <c r="J289" s="45" t="str">
        <f>IF(LEFT(O289,1)="W",COUNTIF(O$4:O289,"W*"),"")</f>
        <v/>
      </c>
      <c r="M289" s="44" t="str">
        <f>IF(A289="","",VLOOKUP($A289,Entry!A:D,2,FALSE))</f>
        <v/>
      </c>
      <c r="N289" s="44" t="str">
        <f>IF(A289="","",VLOOKUP($A289,Entry!A:D,3,FALSE))</f>
        <v/>
      </c>
      <c r="O289" s="44" t="str">
        <f>IF(A289="","",IF(VLOOKUP($A289,Entry!A:D,4,FALSE)="","M",VLOOKUP($A289,Entry!A:D,4,FALSE)))</f>
        <v/>
      </c>
      <c r="P289" s="45" t="e">
        <f>VLOOKUP(Finish!A289,Summit!A:B,2,FALSE)</f>
        <v>#N/A</v>
      </c>
      <c r="Q289" s="45" t="str">
        <f>IF(AND(ROW()&gt;4,COUNTIF($O$4:$O289,$O289)=1),"*","")</f>
        <v/>
      </c>
      <c r="R289" s="66">
        <f t="shared" si="34"/>
        <v>6.3194444444444442E-2</v>
      </c>
      <c r="S289" s="45">
        <f t="shared" si="35"/>
        <v>286</v>
      </c>
    </row>
    <row r="290" spans="1:19" x14ac:dyDescent="0.25">
      <c r="A290" s="1"/>
      <c r="B290" s="64" t="str">
        <f>IF(A290="","ready",IF(COUNTIF(Entry!L:L,A290)=0,"unknown number",IF(MATCH(A290,A:A,0)&lt;ROW(),"duplicate number","OK")))</f>
        <v>ready</v>
      </c>
      <c r="C290" s="1">
        <f t="shared" si="38"/>
        <v>1</v>
      </c>
      <c r="D290" s="1">
        <f t="shared" si="38"/>
        <v>31</v>
      </c>
      <c r="E290" s="1"/>
      <c r="F290" s="66">
        <f t="shared" si="32"/>
        <v>6.3194444444444442E-2</v>
      </c>
      <c r="G290" s="65" t="str">
        <f t="shared" si="37"/>
        <v>ready</v>
      </c>
      <c r="H290" s="45">
        <f t="shared" si="33"/>
        <v>287</v>
      </c>
      <c r="I290" s="45" t="str">
        <f>IF(A290="","",O290&amp;":"&amp;COUNTIF(O$4:O290,O290))</f>
        <v/>
      </c>
      <c r="J290" s="45" t="str">
        <f>IF(LEFT(O290,1)="W",COUNTIF(O$4:O290,"W*"),"")</f>
        <v/>
      </c>
      <c r="M290" s="44" t="str">
        <f>IF(A290="","",VLOOKUP($A290,Entry!A:D,2,FALSE))</f>
        <v/>
      </c>
      <c r="N290" s="44" t="str">
        <f>IF(A290="","",VLOOKUP($A290,Entry!A:D,3,FALSE))</f>
        <v/>
      </c>
      <c r="O290" s="44" t="str">
        <f>IF(A290="","",IF(VLOOKUP($A290,Entry!A:D,4,FALSE)="","M",VLOOKUP($A290,Entry!A:D,4,FALSE)))</f>
        <v/>
      </c>
      <c r="P290" s="45" t="e">
        <f>VLOOKUP(Finish!A290,Summit!A:B,2,FALSE)</f>
        <v>#N/A</v>
      </c>
      <c r="Q290" s="45" t="str">
        <f>IF(AND(ROW()&gt;4,COUNTIF($O$4:$O290,$O290)=1),"*","")</f>
        <v/>
      </c>
      <c r="R290" s="66">
        <f t="shared" si="34"/>
        <v>6.3194444444444442E-2</v>
      </c>
      <c r="S290" s="45">
        <f t="shared" si="35"/>
        <v>287</v>
      </c>
    </row>
    <row r="291" spans="1:19" x14ac:dyDescent="0.25">
      <c r="A291" s="1"/>
      <c r="B291" s="64" t="str">
        <f>IF(A291="","ready",IF(COUNTIF(Entry!L:L,A291)=0,"unknown number",IF(MATCH(A291,A:A,0)&lt;ROW(),"duplicate number","OK")))</f>
        <v>ready</v>
      </c>
      <c r="C291" s="1">
        <f t="shared" si="38"/>
        <v>1</v>
      </c>
      <c r="D291" s="1">
        <f t="shared" si="38"/>
        <v>31</v>
      </c>
      <c r="E291" s="1"/>
      <c r="F291" s="66">
        <f t="shared" si="32"/>
        <v>6.3194444444444442E-2</v>
      </c>
      <c r="G291" s="65" t="str">
        <f t="shared" si="37"/>
        <v>ready</v>
      </c>
      <c r="H291" s="45">
        <f t="shared" si="33"/>
        <v>288</v>
      </c>
      <c r="I291" s="45" t="str">
        <f>IF(A291="","",O291&amp;":"&amp;COUNTIF(O$4:O291,O291))</f>
        <v/>
      </c>
      <c r="J291" s="45" t="str">
        <f>IF(LEFT(O291,1)="W",COUNTIF(O$4:O291,"W*"),"")</f>
        <v/>
      </c>
      <c r="M291" s="44" t="str">
        <f>IF(A291="","",VLOOKUP($A291,Entry!A:D,2,FALSE))</f>
        <v/>
      </c>
      <c r="N291" s="44" t="str">
        <f>IF(A291="","",VLOOKUP($A291,Entry!A:D,3,FALSE))</f>
        <v/>
      </c>
      <c r="O291" s="44" t="str">
        <f>IF(A291="","",IF(VLOOKUP($A291,Entry!A:D,4,FALSE)="","M",VLOOKUP($A291,Entry!A:D,4,FALSE)))</f>
        <v/>
      </c>
      <c r="P291" s="45" t="e">
        <f>VLOOKUP(Finish!A291,Summit!A:B,2,FALSE)</f>
        <v>#N/A</v>
      </c>
      <c r="Q291" s="45" t="str">
        <f>IF(AND(ROW()&gt;4,COUNTIF($O$4:$O291,$O291)=1),"*","")</f>
        <v/>
      </c>
      <c r="R291" s="66">
        <f t="shared" si="34"/>
        <v>6.3194444444444442E-2</v>
      </c>
      <c r="S291" s="45">
        <f t="shared" si="35"/>
        <v>288</v>
      </c>
    </row>
    <row r="292" spans="1:19" x14ac:dyDescent="0.25">
      <c r="A292" s="1"/>
      <c r="B292" s="64" t="str">
        <f>IF(A292="","ready",IF(COUNTIF(Entry!L:L,A292)=0,"unknown number",IF(MATCH(A292,A:A,0)&lt;ROW(),"duplicate number","OK")))</f>
        <v>ready</v>
      </c>
      <c r="C292" s="1">
        <f t="shared" si="38"/>
        <v>1</v>
      </c>
      <c r="D292" s="1">
        <f t="shared" si="38"/>
        <v>31</v>
      </c>
      <c r="E292" s="1"/>
      <c r="F292" s="66">
        <f t="shared" si="32"/>
        <v>6.3194444444444442E-2</v>
      </c>
      <c r="G292" s="65" t="str">
        <f t="shared" si="37"/>
        <v>ready</v>
      </c>
      <c r="H292" s="45">
        <f t="shared" si="33"/>
        <v>289</v>
      </c>
      <c r="I292" s="45" t="str">
        <f>IF(A292="","",O292&amp;":"&amp;COUNTIF(O$4:O292,O292))</f>
        <v/>
      </c>
      <c r="J292" s="45" t="str">
        <f>IF(LEFT(O292,1)="W",COUNTIF(O$4:O292,"W*"),"")</f>
        <v/>
      </c>
      <c r="M292" s="44" t="str">
        <f>IF(A292="","",VLOOKUP($A292,Entry!A:D,2,FALSE))</f>
        <v/>
      </c>
      <c r="N292" s="44" t="str">
        <f>IF(A292="","",VLOOKUP($A292,Entry!A:D,3,FALSE))</f>
        <v/>
      </c>
      <c r="O292" s="44" t="str">
        <f>IF(A292="","",IF(VLOOKUP($A292,Entry!A:D,4,FALSE)="","M",VLOOKUP($A292,Entry!A:D,4,FALSE)))</f>
        <v/>
      </c>
      <c r="P292" s="45" t="e">
        <f>VLOOKUP(Finish!A292,Summit!A:B,2,FALSE)</f>
        <v>#N/A</v>
      </c>
      <c r="Q292" s="45" t="str">
        <f>IF(AND(ROW()&gt;4,COUNTIF($O$4:$O292,$O292)=1),"*","")</f>
        <v/>
      </c>
      <c r="R292" s="66">
        <f t="shared" si="34"/>
        <v>6.3194444444444442E-2</v>
      </c>
      <c r="S292" s="45">
        <f t="shared" si="35"/>
        <v>289</v>
      </c>
    </row>
    <row r="293" spans="1:19" x14ac:dyDescent="0.25">
      <c r="A293" s="1"/>
      <c r="B293" s="64" t="str">
        <f>IF(A293="","ready",IF(COUNTIF(Entry!L:L,A293)=0,"unknown number",IF(MATCH(A293,A:A,0)&lt;ROW(),"duplicate number","OK")))</f>
        <v>ready</v>
      </c>
      <c r="C293" s="1">
        <f t="shared" si="38"/>
        <v>1</v>
      </c>
      <c r="D293" s="1">
        <f t="shared" si="38"/>
        <v>31</v>
      </c>
      <c r="E293" s="1"/>
      <c r="F293" s="66">
        <f t="shared" si="32"/>
        <v>6.3194444444444442E-2</v>
      </c>
      <c r="G293" s="65" t="str">
        <f t="shared" si="37"/>
        <v>ready</v>
      </c>
      <c r="H293" s="45">
        <f t="shared" si="33"/>
        <v>290</v>
      </c>
      <c r="I293" s="45" t="str">
        <f>IF(A293="","",O293&amp;":"&amp;COUNTIF(O$4:O293,O293))</f>
        <v/>
      </c>
      <c r="J293" s="45" t="str">
        <f>IF(LEFT(O293,1)="W",COUNTIF(O$4:O293,"W*"),"")</f>
        <v/>
      </c>
      <c r="M293" s="44" t="str">
        <f>IF(A293="","",VLOOKUP($A293,Entry!A:D,2,FALSE))</f>
        <v/>
      </c>
      <c r="N293" s="44" t="str">
        <f>IF(A293="","",VLOOKUP($A293,Entry!A:D,3,FALSE))</f>
        <v/>
      </c>
      <c r="O293" s="44" t="str">
        <f>IF(A293="","",IF(VLOOKUP($A293,Entry!A:D,4,FALSE)="","M",VLOOKUP($A293,Entry!A:D,4,FALSE)))</f>
        <v/>
      </c>
      <c r="P293" s="45" t="e">
        <f>VLOOKUP(Finish!A293,Summit!A:B,2,FALSE)</f>
        <v>#N/A</v>
      </c>
      <c r="Q293" s="45" t="str">
        <f>IF(AND(ROW()&gt;4,COUNTIF($O$4:$O293,$O293)=1),"*","")</f>
        <v/>
      </c>
      <c r="R293" s="66">
        <f t="shared" si="34"/>
        <v>6.3194444444444442E-2</v>
      </c>
      <c r="S293" s="45">
        <f t="shared" si="35"/>
        <v>290</v>
      </c>
    </row>
    <row r="294" spans="1:19" x14ac:dyDescent="0.25">
      <c r="A294" s="1"/>
      <c r="B294" s="64" t="str">
        <f>IF(A294="","ready",IF(COUNTIF(Entry!L:L,A294)=0,"unknown number",IF(MATCH(A294,A:A,0)&lt;ROW(),"duplicate number","OK")))</f>
        <v>ready</v>
      </c>
      <c r="C294" s="1">
        <f t="shared" si="38"/>
        <v>1</v>
      </c>
      <c r="D294" s="1">
        <f t="shared" si="38"/>
        <v>31</v>
      </c>
      <c r="E294" s="1"/>
      <c r="F294" s="66">
        <f t="shared" si="32"/>
        <v>6.3194444444444442E-2</v>
      </c>
      <c r="G294" s="65" t="str">
        <f t="shared" si="37"/>
        <v>ready</v>
      </c>
      <c r="H294" s="45">
        <f t="shared" si="33"/>
        <v>291</v>
      </c>
      <c r="I294" s="45" t="str">
        <f>IF(A294="","",O294&amp;":"&amp;COUNTIF(O$4:O294,O294))</f>
        <v/>
      </c>
      <c r="J294" s="45" t="str">
        <f>IF(LEFT(O294,1)="W",COUNTIF(O$4:O294,"W*"),"")</f>
        <v/>
      </c>
      <c r="M294" s="44" t="str">
        <f>IF(A294="","",VLOOKUP($A294,Entry!A:D,2,FALSE))</f>
        <v/>
      </c>
      <c r="N294" s="44" t="str">
        <f>IF(A294="","",VLOOKUP($A294,Entry!A:D,3,FALSE))</f>
        <v/>
      </c>
      <c r="O294" s="44" t="str">
        <f>IF(A294="","",IF(VLOOKUP($A294,Entry!A:D,4,FALSE)="","M",VLOOKUP($A294,Entry!A:D,4,FALSE)))</f>
        <v/>
      </c>
      <c r="P294" s="45" t="e">
        <f>VLOOKUP(Finish!A294,Summit!A:B,2,FALSE)</f>
        <v>#N/A</v>
      </c>
      <c r="Q294" s="45" t="str">
        <f>IF(AND(ROW()&gt;4,COUNTIF($O$4:$O294,$O294)=1),"*","")</f>
        <v/>
      </c>
      <c r="R294" s="66">
        <f t="shared" si="34"/>
        <v>6.3194444444444442E-2</v>
      </c>
      <c r="S294" s="45">
        <f t="shared" si="35"/>
        <v>291</v>
      </c>
    </row>
    <row r="295" spans="1:19" x14ac:dyDescent="0.25">
      <c r="A295" s="1"/>
      <c r="B295" s="64" t="str">
        <f>IF(A295="","ready",IF(COUNTIF(Entry!L:L,A295)=0,"unknown number",IF(MATCH(A295,A:A,0)&lt;ROW(),"duplicate number","OK")))</f>
        <v>ready</v>
      </c>
      <c r="C295" s="1">
        <f t="shared" si="38"/>
        <v>1</v>
      </c>
      <c r="D295" s="1">
        <f t="shared" si="38"/>
        <v>31</v>
      </c>
      <c r="E295" s="1"/>
      <c r="F295" s="66">
        <f t="shared" si="32"/>
        <v>6.3194444444444442E-2</v>
      </c>
      <c r="G295" s="65" t="str">
        <f t="shared" si="37"/>
        <v>ready</v>
      </c>
      <c r="H295" s="45">
        <f t="shared" si="33"/>
        <v>292</v>
      </c>
      <c r="I295" s="45" t="str">
        <f>IF(A295="","",O295&amp;":"&amp;COUNTIF(O$4:O295,O295))</f>
        <v/>
      </c>
      <c r="J295" s="45" t="str">
        <f>IF(LEFT(O295,1)="W",COUNTIF(O$4:O295,"W*"),"")</f>
        <v/>
      </c>
      <c r="M295" s="44" t="str">
        <f>IF(A295="","",VLOOKUP($A295,Entry!A:D,2,FALSE))</f>
        <v/>
      </c>
      <c r="N295" s="44" t="str">
        <f>IF(A295="","",VLOOKUP($A295,Entry!A:D,3,FALSE))</f>
        <v/>
      </c>
      <c r="O295" s="44" t="str">
        <f>IF(A295="","",IF(VLOOKUP($A295,Entry!A:D,4,FALSE)="","M",VLOOKUP($A295,Entry!A:D,4,FALSE)))</f>
        <v/>
      </c>
      <c r="P295" s="45" t="e">
        <f>VLOOKUP(Finish!A295,Summit!A:B,2,FALSE)</f>
        <v>#N/A</v>
      </c>
      <c r="Q295" s="45" t="str">
        <f>IF(AND(ROW()&gt;4,COUNTIF($O$4:$O295,$O295)=1),"*","")</f>
        <v/>
      </c>
      <c r="R295" s="66">
        <f t="shared" si="34"/>
        <v>6.3194444444444442E-2</v>
      </c>
      <c r="S295" s="45">
        <f t="shared" si="35"/>
        <v>292</v>
      </c>
    </row>
    <row r="296" spans="1:19" x14ac:dyDescent="0.25">
      <c r="A296" s="1"/>
      <c r="B296" s="64" t="str">
        <f>IF(A296="","ready",IF(COUNTIF(Entry!L:L,A296)=0,"unknown number",IF(MATCH(A296,A:A,0)&lt;ROW(),"duplicate number","OK")))</f>
        <v>ready</v>
      </c>
      <c r="C296" s="1">
        <f t="shared" si="38"/>
        <v>1</v>
      </c>
      <c r="D296" s="1">
        <f t="shared" si="38"/>
        <v>31</v>
      </c>
      <c r="E296" s="1"/>
      <c r="F296" s="66">
        <f t="shared" si="32"/>
        <v>6.3194444444444442E-2</v>
      </c>
      <c r="G296" s="65" t="str">
        <f t="shared" si="37"/>
        <v>ready</v>
      </c>
      <c r="H296" s="45">
        <f t="shared" si="33"/>
        <v>293</v>
      </c>
      <c r="I296" s="45" t="str">
        <f>IF(A296="","",O296&amp;":"&amp;COUNTIF(O$4:O296,O296))</f>
        <v/>
      </c>
      <c r="J296" s="45" t="str">
        <f>IF(LEFT(O296,1)="W",COUNTIF(O$4:O296,"W*"),"")</f>
        <v/>
      </c>
      <c r="M296" s="44" t="str">
        <f>IF(A296="","",VLOOKUP($A296,Entry!A:D,2,FALSE))</f>
        <v/>
      </c>
      <c r="N296" s="44" t="str">
        <f>IF(A296="","",VLOOKUP($A296,Entry!A:D,3,FALSE))</f>
        <v/>
      </c>
      <c r="O296" s="44" t="str">
        <f>IF(A296="","",IF(VLOOKUP($A296,Entry!A:D,4,FALSE)="","M",VLOOKUP($A296,Entry!A:D,4,FALSE)))</f>
        <v/>
      </c>
      <c r="P296" s="45" t="e">
        <f>VLOOKUP(Finish!A296,Summit!A:B,2,FALSE)</f>
        <v>#N/A</v>
      </c>
      <c r="Q296" s="45" t="str">
        <f>IF(AND(ROW()&gt;4,COUNTIF($O$4:$O296,$O296)=1),"*","")</f>
        <v/>
      </c>
      <c r="R296" s="66">
        <f t="shared" si="34"/>
        <v>6.3194444444444442E-2</v>
      </c>
      <c r="S296" s="45">
        <f t="shared" si="35"/>
        <v>293</v>
      </c>
    </row>
    <row r="297" spans="1:19" x14ac:dyDescent="0.25">
      <c r="A297" s="1"/>
      <c r="B297" s="64" t="str">
        <f>IF(A297="","ready",IF(COUNTIF(Entry!L:L,A297)=0,"unknown number",IF(MATCH(A297,A:A,0)&lt;ROW(),"duplicate number","OK")))</f>
        <v>ready</v>
      </c>
      <c r="C297" s="1">
        <f t="shared" si="38"/>
        <v>1</v>
      </c>
      <c r="D297" s="1">
        <f t="shared" si="38"/>
        <v>31</v>
      </c>
      <c r="E297" s="1"/>
      <c r="F297" s="66">
        <f t="shared" si="32"/>
        <v>6.3194444444444442E-2</v>
      </c>
      <c r="G297" s="65" t="str">
        <f t="shared" si="37"/>
        <v>ready</v>
      </c>
      <c r="H297" s="45">
        <f t="shared" si="33"/>
        <v>294</v>
      </c>
      <c r="I297" s="45" t="str">
        <f>IF(A297="","",O297&amp;":"&amp;COUNTIF(O$4:O297,O297))</f>
        <v/>
      </c>
      <c r="J297" s="45" t="str">
        <f>IF(LEFT(O297,1)="W",COUNTIF(O$4:O297,"W*"),"")</f>
        <v/>
      </c>
      <c r="M297" s="44" t="str">
        <f>IF(A297="","",VLOOKUP($A297,Entry!A:D,2,FALSE))</f>
        <v/>
      </c>
      <c r="N297" s="44" t="str">
        <f>IF(A297="","",VLOOKUP($A297,Entry!A:D,3,FALSE))</f>
        <v/>
      </c>
      <c r="O297" s="44" t="str">
        <f>IF(A297="","",IF(VLOOKUP($A297,Entry!A:D,4,FALSE)="","M",VLOOKUP($A297,Entry!A:D,4,FALSE)))</f>
        <v/>
      </c>
      <c r="P297" s="45" t="e">
        <f>VLOOKUP(Finish!A297,Summit!A:B,2,FALSE)</f>
        <v>#N/A</v>
      </c>
      <c r="Q297" s="45" t="str">
        <f>IF(AND(ROW()&gt;4,COUNTIF($O$4:$O297,$O297)=1),"*","")</f>
        <v/>
      </c>
      <c r="R297" s="66">
        <f t="shared" si="34"/>
        <v>6.3194444444444442E-2</v>
      </c>
      <c r="S297" s="45">
        <f t="shared" si="35"/>
        <v>294</v>
      </c>
    </row>
    <row r="298" spans="1:19" x14ac:dyDescent="0.25">
      <c r="A298" s="1"/>
      <c r="B298" s="64" t="str">
        <f>IF(A298="","ready",IF(COUNTIF(Entry!L:L,A298)=0,"unknown number",IF(MATCH(A298,A:A,0)&lt;ROW(),"duplicate number","OK")))</f>
        <v>ready</v>
      </c>
      <c r="C298" s="1">
        <f t="shared" ref="C298:D303" si="39">C297</f>
        <v>1</v>
      </c>
      <c r="D298" s="1">
        <f t="shared" si="39"/>
        <v>31</v>
      </c>
      <c r="E298" s="1"/>
      <c r="F298" s="66">
        <f t="shared" si="32"/>
        <v>6.3194444444444442E-2</v>
      </c>
      <c r="G298" s="65" t="str">
        <f t="shared" si="37"/>
        <v>ready</v>
      </c>
      <c r="H298" s="45">
        <f t="shared" si="33"/>
        <v>295</v>
      </c>
      <c r="I298" s="45" t="str">
        <f>IF(A298="","",O298&amp;":"&amp;COUNTIF(O$4:O298,O298))</f>
        <v/>
      </c>
      <c r="J298" s="45" t="str">
        <f>IF(LEFT(O298,1)="W",COUNTIF(O$4:O298,"W*"),"")</f>
        <v/>
      </c>
      <c r="M298" s="44" t="str">
        <f>IF(A298="","",VLOOKUP($A298,Entry!A:D,2,FALSE))</f>
        <v/>
      </c>
      <c r="N298" s="44" t="str">
        <f>IF(A298="","",VLOOKUP($A298,Entry!A:D,3,FALSE))</f>
        <v/>
      </c>
      <c r="O298" s="44" t="str">
        <f>IF(A298="","",IF(VLOOKUP($A298,Entry!A:D,4,FALSE)="","M",VLOOKUP($A298,Entry!A:D,4,FALSE)))</f>
        <v/>
      </c>
      <c r="P298" s="45" t="e">
        <f>VLOOKUP(Finish!A298,Summit!A:B,2,FALSE)</f>
        <v>#N/A</v>
      </c>
      <c r="Q298" s="45" t="str">
        <f>IF(AND(ROW()&gt;4,COUNTIF($O$4:$O298,$O298)=1),"*","")</f>
        <v/>
      </c>
      <c r="R298" s="66">
        <f t="shared" si="34"/>
        <v>6.3194444444444442E-2</v>
      </c>
      <c r="S298" s="45">
        <f t="shared" si="35"/>
        <v>295</v>
      </c>
    </row>
    <row r="299" spans="1:19" x14ac:dyDescent="0.25">
      <c r="A299" s="1"/>
      <c r="B299" s="64" t="str">
        <f>IF(A299="","ready",IF(COUNTIF(Entry!L:L,A299)=0,"unknown number",IF(MATCH(A299,A:A,0)&lt;ROW(),"duplicate number","OK")))</f>
        <v>ready</v>
      </c>
      <c r="C299" s="1">
        <f t="shared" si="39"/>
        <v>1</v>
      </c>
      <c r="D299" s="1">
        <f t="shared" si="39"/>
        <v>31</v>
      </c>
      <c r="E299" s="1"/>
      <c r="F299" s="66">
        <f t="shared" si="32"/>
        <v>6.3194444444444442E-2</v>
      </c>
      <c r="G299" s="65" t="str">
        <f t="shared" si="37"/>
        <v>ready</v>
      </c>
      <c r="H299" s="45">
        <f t="shared" si="33"/>
        <v>296</v>
      </c>
      <c r="I299" s="45" t="str">
        <f>IF(A299="","",O299&amp;":"&amp;COUNTIF(O$4:O299,O299))</f>
        <v/>
      </c>
      <c r="J299" s="45" t="str">
        <f>IF(LEFT(O299,1)="W",COUNTIF(O$4:O299,"W*"),"")</f>
        <v/>
      </c>
      <c r="M299" s="44" t="str">
        <f>IF(A299="","",VLOOKUP($A299,Entry!A:D,2,FALSE))</f>
        <v/>
      </c>
      <c r="N299" s="44" t="str">
        <f>IF(A299="","",VLOOKUP($A299,Entry!A:D,3,FALSE))</f>
        <v/>
      </c>
      <c r="O299" s="44" t="str">
        <f>IF(A299="","",IF(VLOOKUP($A299,Entry!A:D,4,FALSE)="","M",VLOOKUP($A299,Entry!A:D,4,FALSE)))</f>
        <v/>
      </c>
      <c r="P299" s="45" t="e">
        <f>VLOOKUP(Finish!A299,Summit!A:B,2,FALSE)</f>
        <v>#N/A</v>
      </c>
      <c r="Q299" s="45" t="str">
        <f>IF(AND(ROW()&gt;4,COUNTIF($O$4:$O299,$O299)=1),"*","")</f>
        <v/>
      </c>
      <c r="R299" s="66">
        <f t="shared" si="34"/>
        <v>6.3194444444444442E-2</v>
      </c>
      <c r="S299" s="45">
        <f t="shared" si="35"/>
        <v>296</v>
      </c>
    </row>
    <row r="300" spans="1:19" x14ac:dyDescent="0.25">
      <c r="A300" s="1"/>
      <c r="B300" s="64" t="str">
        <f>IF(A300="","ready",IF(COUNTIF(Entry!L:L,A300)=0,"unknown number",IF(MATCH(A300,A:A,0)&lt;ROW(),"duplicate number","OK")))</f>
        <v>ready</v>
      </c>
      <c r="C300" s="1">
        <f t="shared" si="39"/>
        <v>1</v>
      </c>
      <c r="D300" s="1">
        <f t="shared" si="39"/>
        <v>31</v>
      </c>
      <c r="E300" s="1"/>
      <c r="F300" s="66">
        <f t="shared" si="32"/>
        <v>6.3194444444444442E-2</v>
      </c>
      <c r="G300" s="65" t="str">
        <f t="shared" si="37"/>
        <v>ready</v>
      </c>
      <c r="H300" s="45">
        <f t="shared" si="33"/>
        <v>297</v>
      </c>
      <c r="I300" s="45" t="str">
        <f>IF(A300="","",O300&amp;":"&amp;COUNTIF(O$4:O300,O300))</f>
        <v/>
      </c>
      <c r="J300" s="45" t="str">
        <f>IF(LEFT(O300,1)="W",COUNTIF(O$4:O300,"W*"),"")</f>
        <v/>
      </c>
      <c r="M300" s="44" t="str">
        <f>IF(A300="","",VLOOKUP($A300,Entry!A:D,2,FALSE))</f>
        <v/>
      </c>
      <c r="N300" s="44" t="str">
        <f>IF(A300="","",VLOOKUP($A300,Entry!A:D,3,FALSE))</f>
        <v/>
      </c>
      <c r="O300" s="44" t="str">
        <f>IF(A300="","",IF(VLOOKUP($A300,Entry!A:D,4,FALSE)="","M",VLOOKUP($A300,Entry!A:D,4,FALSE)))</f>
        <v/>
      </c>
      <c r="P300" s="45" t="e">
        <f>VLOOKUP(Finish!A300,Summit!A:B,2,FALSE)</f>
        <v>#N/A</v>
      </c>
      <c r="Q300" s="45" t="str">
        <f>IF(AND(ROW()&gt;4,COUNTIF($O$4:$O300,$O300)=1),"*","")</f>
        <v/>
      </c>
      <c r="R300" s="66">
        <f t="shared" si="34"/>
        <v>6.3194444444444442E-2</v>
      </c>
      <c r="S300" s="45">
        <f t="shared" si="35"/>
        <v>297</v>
      </c>
    </row>
    <row r="301" spans="1:19" x14ac:dyDescent="0.25">
      <c r="A301" s="1"/>
      <c r="B301" s="64" t="str">
        <f>IF(A301="","ready",IF(COUNTIF(Entry!L:L,A301)=0,"unknown number",IF(MATCH(A301,A:A,0)&lt;ROW(),"duplicate number","OK")))</f>
        <v>ready</v>
      </c>
      <c r="C301" s="1">
        <f t="shared" si="39"/>
        <v>1</v>
      </c>
      <c r="D301" s="1">
        <f t="shared" si="39"/>
        <v>31</v>
      </c>
      <c r="E301" s="1"/>
      <c r="F301" s="66">
        <f t="shared" si="32"/>
        <v>6.3194444444444442E-2</v>
      </c>
      <c r="G301" s="65" t="str">
        <f t="shared" si="37"/>
        <v>ready</v>
      </c>
      <c r="H301" s="45">
        <f t="shared" si="33"/>
        <v>298</v>
      </c>
      <c r="I301" s="45" t="str">
        <f>IF(A301="","",O301&amp;":"&amp;COUNTIF(O$4:O301,O301))</f>
        <v/>
      </c>
      <c r="J301" s="45" t="str">
        <f>IF(LEFT(O301,1)="W",COUNTIF(O$4:O301,"W*"),"")</f>
        <v/>
      </c>
      <c r="M301" s="44" t="str">
        <f>IF(A301="","",VLOOKUP($A301,Entry!A:D,2,FALSE))</f>
        <v/>
      </c>
      <c r="N301" s="44" t="str">
        <f>IF(A301="","",VLOOKUP($A301,Entry!A:D,3,FALSE))</f>
        <v/>
      </c>
      <c r="O301" s="44" t="str">
        <f>IF(A301="","",IF(VLOOKUP($A301,Entry!A:D,4,FALSE)="","M",VLOOKUP($A301,Entry!A:D,4,FALSE)))</f>
        <v/>
      </c>
      <c r="P301" s="45" t="e">
        <f>VLOOKUP(Finish!A301,Summit!A:B,2,FALSE)</f>
        <v>#N/A</v>
      </c>
      <c r="Q301" s="45" t="str">
        <f>IF(AND(ROW()&gt;4,COUNTIF($O$4:$O301,$O301)=1),"*","")</f>
        <v/>
      </c>
      <c r="R301" s="66">
        <f t="shared" si="34"/>
        <v>6.3194444444444442E-2</v>
      </c>
      <c r="S301" s="45">
        <f t="shared" si="35"/>
        <v>298</v>
      </c>
    </row>
    <row r="302" spans="1:19" x14ac:dyDescent="0.25">
      <c r="A302" s="1"/>
      <c r="B302" s="64" t="str">
        <f>IF(A302="","ready",IF(COUNTIF(Entry!L:L,A302)=0,"unknown number",IF(MATCH(A302,A:A,0)&lt;ROW(),"duplicate number","OK")))</f>
        <v>ready</v>
      </c>
      <c r="C302" s="1">
        <f t="shared" si="39"/>
        <v>1</v>
      </c>
      <c r="D302" s="1">
        <f t="shared" si="39"/>
        <v>31</v>
      </c>
      <c r="E302" s="1"/>
      <c r="F302" s="66">
        <f t="shared" si="32"/>
        <v>6.3194444444444442E-2</v>
      </c>
      <c r="G302" s="65" t="str">
        <f t="shared" si="37"/>
        <v>ready</v>
      </c>
      <c r="H302" s="45">
        <f t="shared" si="33"/>
        <v>299</v>
      </c>
      <c r="I302" s="45" t="str">
        <f>IF(A302="","",O302&amp;":"&amp;COUNTIF(O$4:O302,O302))</f>
        <v/>
      </c>
      <c r="J302" s="45" t="str">
        <f>IF(LEFT(O302,1)="W",COUNTIF(O$4:O302,"W*"),"")</f>
        <v/>
      </c>
      <c r="M302" s="44" t="str">
        <f>IF(A302="","",VLOOKUP($A302,Entry!A:D,2,FALSE))</f>
        <v/>
      </c>
      <c r="N302" s="44" t="str">
        <f>IF(A302="","",VLOOKUP($A302,Entry!A:D,3,FALSE))</f>
        <v/>
      </c>
      <c r="O302" s="44" t="str">
        <f>IF(A302="","",IF(VLOOKUP($A302,Entry!A:D,4,FALSE)="","M",VLOOKUP($A302,Entry!A:D,4,FALSE)))</f>
        <v/>
      </c>
      <c r="P302" s="45" t="e">
        <f>VLOOKUP(Finish!A302,Summit!A:B,2,FALSE)</f>
        <v>#N/A</v>
      </c>
      <c r="Q302" s="45" t="str">
        <f>IF(AND(ROW()&gt;4,COUNTIF($O$4:$O302,$O302)=1),"*","")</f>
        <v/>
      </c>
      <c r="R302" s="66">
        <f t="shared" si="34"/>
        <v>6.3194444444444442E-2</v>
      </c>
      <c r="S302" s="45">
        <f t="shared" si="35"/>
        <v>299</v>
      </c>
    </row>
    <row r="303" spans="1:19" x14ac:dyDescent="0.25">
      <c r="A303" s="1"/>
      <c r="B303" s="64" t="str">
        <f>IF(A303="","ready",IF(COUNTIF(Entry!L:L,A303)=0,"unknown number",IF(MATCH(A303,A:A,0)&lt;ROW(),"duplicate number","OK")))</f>
        <v>ready</v>
      </c>
      <c r="C303" s="1">
        <f t="shared" si="39"/>
        <v>1</v>
      </c>
      <c r="D303" s="1">
        <f t="shared" si="39"/>
        <v>31</v>
      </c>
      <c r="E303" s="1"/>
      <c r="F303" s="66">
        <f t="shared" si="32"/>
        <v>6.3194444444444442E-2</v>
      </c>
      <c r="G303" s="65" t="str">
        <f t="shared" si="37"/>
        <v>ready</v>
      </c>
      <c r="H303" s="45">
        <f t="shared" si="33"/>
        <v>300</v>
      </c>
      <c r="I303" s="45" t="str">
        <f>IF(A303="","",O303&amp;":"&amp;COUNTIF(O$4:O303,O303))</f>
        <v/>
      </c>
      <c r="J303" s="45" t="str">
        <f>IF(LEFT(O303,1)="W",COUNTIF(O$4:O303,"W*"),"")</f>
        <v/>
      </c>
      <c r="M303" s="44" t="str">
        <f>IF(A303="","",VLOOKUP($A303,Entry!A:D,2,FALSE))</f>
        <v/>
      </c>
      <c r="N303" s="44" t="str">
        <f>IF(A303="","",VLOOKUP($A303,Entry!A:D,3,FALSE))</f>
        <v/>
      </c>
      <c r="O303" s="44" t="str">
        <f>IF(A303="","",IF(VLOOKUP($A303,Entry!A:D,4,FALSE)="","M",VLOOKUP($A303,Entry!A:D,4,FALSE)))</f>
        <v/>
      </c>
      <c r="P303" s="45" t="e">
        <f>VLOOKUP(Finish!A303,Summit!A:B,2,FALSE)</f>
        <v>#N/A</v>
      </c>
      <c r="Q303" s="45" t="str">
        <f>IF(AND(ROW()&gt;4,COUNTIF($O$4:$O303,$O303)=1),"*","")</f>
        <v/>
      </c>
      <c r="R303" s="66">
        <f t="shared" si="34"/>
        <v>6.3194444444444442E-2</v>
      </c>
      <c r="S303" s="45">
        <f t="shared" si="35"/>
        <v>300</v>
      </c>
    </row>
  </sheetData>
  <phoneticPr fontId="0" type="noConversion"/>
  <dataValidations count="1">
    <dataValidation type="whole" errorStyle="warning" allowBlank="1" showInputMessage="1" showErrorMessage="1" errorTitle="Invalid Number" sqref="C4:E303" xr:uid="{00000000-0002-0000-0200-000000000000}">
      <formula1>0</formula1>
      <formula2>59</formula2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warning" allowBlank="1" showInputMessage="1" showErrorMessage="1" errorTitle="Invalid number" error="This number is outside the range of entry numbers." xr:uid="{00000000-0002-0000-0200-000001000000}">
          <x14:formula1>
            <xm:f>Entry!$M$2</xm:f>
          </x14:formula1>
          <x14:formula2>
            <xm:f>Entry!$M$3</xm:f>
          </x14:formula2>
          <xm:sqref>A4:A303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1"/>
  <sheetViews>
    <sheetView workbookViewId="0">
      <selection activeCell="A2" sqref="A2"/>
    </sheetView>
  </sheetViews>
  <sheetFormatPr defaultColWidth="9.109375" defaultRowHeight="10.199999999999999" x14ac:dyDescent="0.2"/>
  <cols>
    <col min="1" max="1" width="9.33203125" style="11" bestFit="1" customWidth="1"/>
    <col min="2" max="2" width="17.88671875" style="10" bestFit="1" customWidth="1"/>
    <col min="3" max="3" width="21.44140625" style="10" bestFit="1" customWidth="1"/>
    <col min="4" max="4" width="4.44140625" style="11" bestFit="1" customWidth="1"/>
    <col min="5" max="5" width="6.109375" style="83" bestFit="1" customWidth="1"/>
    <col min="6" max="6" width="10.5546875" style="10" customWidth="1"/>
    <col min="7" max="7" width="14.6640625" style="10" bestFit="1" customWidth="1"/>
    <col min="8" max="8" width="14.88671875" style="10" bestFit="1" customWidth="1"/>
    <col min="9" max="9" width="5.33203125" style="10" customWidth="1"/>
    <col min="10" max="10" width="6" style="10" bestFit="1" customWidth="1"/>
    <col min="11" max="16384" width="9.109375" style="10"/>
  </cols>
  <sheetData>
    <row r="1" spans="1:10" x14ac:dyDescent="0.2">
      <c r="A1" s="8" t="s">
        <v>8</v>
      </c>
      <c r="B1" s="9" t="s">
        <v>1</v>
      </c>
      <c r="C1" s="9" t="s">
        <v>12</v>
      </c>
      <c r="D1" s="8" t="s">
        <v>32</v>
      </c>
      <c r="E1" s="82" t="s">
        <v>9</v>
      </c>
      <c r="F1" s="8" t="s">
        <v>8</v>
      </c>
      <c r="G1" s="9" t="s">
        <v>1</v>
      </c>
      <c r="H1" s="9" t="s">
        <v>12</v>
      </c>
      <c r="I1" s="8" t="s">
        <v>32</v>
      </c>
      <c r="J1" s="80" t="s">
        <v>9</v>
      </c>
    </row>
    <row r="2" spans="1:10" x14ac:dyDescent="0.2">
      <c r="A2" s="11">
        <f>IF(Finish!J4="",Finish!H4,Finish!H4&amp;" (Fem "&amp;Finish!J4&amp;")")</f>
        <v>1</v>
      </c>
      <c r="B2" s="10" t="str">
        <f>Finish!M4</f>
        <v>Grant Cunliffe</v>
      </c>
      <c r="C2" s="10" t="str">
        <f>Finish!N4</f>
        <v>Rossendale Harriers</v>
      </c>
      <c r="D2" s="11" t="str">
        <f>Finish!O4&amp;Finish!Q4</f>
        <v>M</v>
      </c>
      <c r="E2" s="133">
        <f>Finish!F4</f>
        <v>2.2511574074074073E-2</v>
      </c>
      <c r="F2" s="11">
        <f>IF(Finish!J124="",Finish!H124,Finish!H124&amp;" (Fem "&amp;Finish!J124&amp;")")</f>
        <v>121</v>
      </c>
      <c r="G2" s="10" t="str">
        <f>Finish!M124</f>
        <v/>
      </c>
      <c r="H2" s="10" t="str">
        <f>Finish!N124</f>
        <v/>
      </c>
      <c r="I2" s="11" t="str">
        <f>Finish!O124&amp;Finish!Q124</f>
        <v/>
      </c>
      <c r="J2" s="134">
        <f>Finish!F124</f>
        <v>6.3194444444444442E-2</v>
      </c>
    </row>
    <row r="3" spans="1:10" x14ac:dyDescent="0.2">
      <c r="A3" s="11">
        <f>IF(Finish!J5="",Finish!H5,Finish!H5&amp;" (Fem "&amp;Finish!J5&amp;")")</f>
        <v>2</v>
      </c>
      <c r="B3" s="10" t="str">
        <f>Finish!M5</f>
        <v>Joe Ormerod</v>
      </c>
      <c r="C3" s="10" t="str">
        <f>Finish!N5</f>
        <v>Rossendale Harriers</v>
      </c>
      <c r="D3" s="11" t="str">
        <f>Finish!O5&amp;Finish!Q5</f>
        <v>MU21*</v>
      </c>
      <c r="E3" s="133">
        <f>Finish!F5</f>
        <v>2.3229166666666665E-2</v>
      </c>
      <c r="F3" s="11">
        <f>IF(Finish!J125="",Finish!H125,Finish!H125&amp;" (Fem "&amp;Finish!J125&amp;")")</f>
        <v>122</v>
      </c>
      <c r="G3" s="10" t="str">
        <f>Finish!M125</f>
        <v/>
      </c>
      <c r="H3" s="10" t="str">
        <f>Finish!N125</f>
        <v/>
      </c>
      <c r="I3" s="11" t="str">
        <f>Finish!O125&amp;Finish!Q125</f>
        <v/>
      </c>
      <c r="J3" s="134">
        <f>Finish!F125</f>
        <v>6.3194444444444442E-2</v>
      </c>
    </row>
    <row r="4" spans="1:10" x14ac:dyDescent="0.2">
      <c r="A4" s="11">
        <f>IF(Finish!J6="",Finish!H6,Finish!H6&amp;" (Fem "&amp;Finish!J6&amp;")")</f>
        <v>3</v>
      </c>
      <c r="B4" s="10" t="str">
        <f>Finish!M6</f>
        <v>Joe Hopley</v>
      </c>
      <c r="C4" s="10" t="str">
        <f>Finish!N6</f>
        <v>Rossendale Harriers</v>
      </c>
      <c r="D4" s="11" t="str">
        <f>Finish!O6&amp;Finish!Q6</f>
        <v>MU21</v>
      </c>
      <c r="E4" s="133">
        <f>Finish!F6</f>
        <v>2.4201388888888887E-2</v>
      </c>
      <c r="F4" s="11">
        <f>IF(Finish!J126="",Finish!H126,Finish!H126&amp;" (Fem "&amp;Finish!J126&amp;")")</f>
        <v>123</v>
      </c>
      <c r="G4" s="10" t="str">
        <f>Finish!M126</f>
        <v/>
      </c>
      <c r="H4" s="10" t="str">
        <f>Finish!N126</f>
        <v/>
      </c>
      <c r="I4" s="11" t="str">
        <f>Finish!O126&amp;Finish!Q126</f>
        <v/>
      </c>
      <c r="J4" s="134">
        <f>Finish!F126</f>
        <v>6.3194444444444442E-2</v>
      </c>
    </row>
    <row r="5" spans="1:10" x14ac:dyDescent="0.2">
      <c r="A5" s="11">
        <f>IF(Finish!J7="",Finish!H7,Finish!H7&amp;" (Fem "&amp;Finish!J7&amp;")")</f>
        <v>4</v>
      </c>
      <c r="B5" s="10" t="str">
        <f>Finish!M7</f>
        <v>Sean Greenwood</v>
      </c>
      <c r="C5" s="10" t="str">
        <f>Finish!N7</f>
        <v>Rossendale Harriers</v>
      </c>
      <c r="D5" s="11" t="str">
        <f>Finish!O7&amp;Finish!Q7</f>
        <v>M</v>
      </c>
      <c r="E5" s="133">
        <f>Finish!F7</f>
        <v>2.5266203703703704E-2</v>
      </c>
      <c r="F5" s="11">
        <f>IF(Finish!J127="",Finish!H127,Finish!H127&amp;" (Fem "&amp;Finish!J127&amp;")")</f>
        <v>124</v>
      </c>
      <c r="G5" s="10" t="str">
        <f>Finish!M127</f>
        <v/>
      </c>
      <c r="H5" s="10" t="str">
        <f>Finish!N127</f>
        <v/>
      </c>
      <c r="I5" s="11" t="str">
        <f>Finish!O127&amp;Finish!Q127</f>
        <v/>
      </c>
      <c r="J5" s="134">
        <f>Finish!F127</f>
        <v>6.3194444444444442E-2</v>
      </c>
    </row>
    <row r="6" spans="1:10" x14ac:dyDescent="0.2">
      <c r="A6" s="11">
        <f>IF(Finish!J8="",Finish!H8,Finish!H8&amp;" (Fem "&amp;Finish!J8&amp;")")</f>
        <v>5</v>
      </c>
      <c r="B6" s="10" t="str">
        <f>Finish!M8</f>
        <v>Rob Mills</v>
      </c>
      <c r="C6" s="10" t="str">
        <f>Finish!N8</f>
        <v>unattached</v>
      </c>
      <c r="D6" s="11" t="str">
        <f>Finish!O8&amp;Finish!Q8</f>
        <v>M</v>
      </c>
      <c r="E6" s="133">
        <f>Finish!F8</f>
        <v>2.6145833333333337E-2</v>
      </c>
      <c r="F6" s="11">
        <f>IF(Finish!J128="",Finish!H128,Finish!H128&amp;" (Fem "&amp;Finish!J128&amp;")")</f>
        <v>125</v>
      </c>
      <c r="G6" s="10" t="str">
        <f>Finish!M128</f>
        <v/>
      </c>
      <c r="H6" s="10" t="str">
        <f>Finish!N128</f>
        <v/>
      </c>
      <c r="I6" s="11" t="str">
        <f>Finish!O128&amp;Finish!Q128</f>
        <v/>
      </c>
      <c r="J6" s="134">
        <f>Finish!F128</f>
        <v>6.3194444444444442E-2</v>
      </c>
    </row>
    <row r="7" spans="1:10" x14ac:dyDescent="0.2">
      <c r="A7" s="11">
        <f>IF(Finish!J9="",Finish!H9,Finish!H9&amp;" (Fem "&amp;Finish!J9&amp;")")</f>
        <v>6</v>
      </c>
      <c r="B7" s="10" t="str">
        <f>Finish!M9</f>
        <v>Philip Greenwood</v>
      </c>
      <c r="C7" s="10" t="str">
        <f>Finish!N9</f>
        <v>Rossendale Harriers</v>
      </c>
      <c r="D7" s="11" t="str">
        <f>Finish!O9&amp;Finish!Q9</f>
        <v>M</v>
      </c>
      <c r="E7" s="133">
        <f>Finish!F9</f>
        <v>2.7881944444444442E-2</v>
      </c>
      <c r="F7" s="11">
        <f>IF(Finish!J129="",Finish!H129,Finish!H129&amp;" (Fem "&amp;Finish!J129&amp;")")</f>
        <v>126</v>
      </c>
      <c r="G7" s="10" t="str">
        <f>Finish!M129</f>
        <v/>
      </c>
      <c r="H7" s="10" t="str">
        <f>Finish!N129</f>
        <v/>
      </c>
      <c r="I7" s="11" t="str">
        <f>Finish!O129&amp;Finish!Q129</f>
        <v/>
      </c>
      <c r="J7" s="134">
        <f>Finish!F129</f>
        <v>6.3194444444444442E-2</v>
      </c>
    </row>
    <row r="8" spans="1:10" x14ac:dyDescent="0.2">
      <c r="A8" s="11">
        <f>IF(Finish!J10="",Finish!H10,Finish!H10&amp;" (Fem "&amp;Finish!J10&amp;")")</f>
        <v>7</v>
      </c>
      <c r="B8" s="10" t="str">
        <f>Finish!M10</f>
        <v>Gaz Pemberton</v>
      </c>
      <c r="C8" s="10" t="str">
        <f>Finish!N10</f>
        <v>Todmorden Harriers</v>
      </c>
      <c r="D8" s="11" t="str">
        <f>Finish!O10&amp;Finish!Q10</f>
        <v>M45*</v>
      </c>
      <c r="E8" s="133">
        <f>Finish!F10</f>
        <v>2.8043981481481479E-2</v>
      </c>
      <c r="F8" s="11">
        <f>IF(Finish!J130="",Finish!H130,Finish!H130&amp;" (Fem "&amp;Finish!J130&amp;")")</f>
        <v>127</v>
      </c>
      <c r="G8" s="10" t="str">
        <f>Finish!M130</f>
        <v/>
      </c>
      <c r="H8" s="10" t="str">
        <f>Finish!N130</f>
        <v/>
      </c>
      <c r="I8" s="11" t="str">
        <f>Finish!O130&amp;Finish!Q130</f>
        <v/>
      </c>
      <c r="J8" s="134">
        <f>Finish!F130</f>
        <v>6.3194444444444442E-2</v>
      </c>
    </row>
    <row r="9" spans="1:10" x14ac:dyDescent="0.2">
      <c r="A9" s="11">
        <f>IF(Finish!J11="",Finish!H11,Finish!H11&amp;" (Fem "&amp;Finish!J11&amp;")")</f>
        <v>8</v>
      </c>
      <c r="B9" s="10" t="str">
        <f>Finish!M11</f>
        <v>George Clayton</v>
      </c>
      <c r="C9" s="10" t="str">
        <f>Finish!N11</f>
        <v>Rossendale Harriers</v>
      </c>
      <c r="D9" s="11" t="str">
        <f>Finish!O11&amp;Finish!Q11</f>
        <v>M</v>
      </c>
      <c r="E9" s="133">
        <f>Finish!F11</f>
        <v>2.8425925925925924E-2</v>
      </c>
      <c r="F9" s="11">
        <f>IF(Finish!J131="",Finish!H131,Finish!H131&amp;" (Fem "&amp;Finish!J131&amp;")")</f>
        <v>128</v>
      </c>
      <c r="G9" s="10" t="str">
        <f>Finish!M131</f>
        <v/>
      </c>
      <c r="H9" s="10" t="str">
        <f>Finish!N131</f>
        <v/>
      </c>
      <c r="I9" s="11" t="str">
        <f>Finish!O131&amp;Finish!Q131</f>
        <v/>
      </c>
      <c r="J9" s="134">
        <f>Finish!F131</f>
        <v>6.3194444444444442E-2</v>
      </c>
    </row>
    <row r="10" spans="1:10" x14ac:dyDescent="0.2">
      <c r="A10" s="11">
        <f>IF(Finish!J12="",Finish!H12,Finish!H12&amp;" (Fem "&amp;Finish!J12&amp;")")</f>
        <v>9</v>
      </c>
      <c r="B10" s="10" t="str">
        <f>Finish!M12</f>
        <v>Damian Hilpin</v>
      </c>
      <c r="C10" s="10" t="str">
        <f>Finish!N12</f>
        <v>Penistone Footpath Runners</v>
      </c>
      <c r="D10" s="11" t="str">
        <f>Finish!O12&amp;Finish!Q12</f>
        <v>M45</v>
      </c>
      <c r="E10" s="133">
        <f>Finish!F12</f>
        <v>2.8668981481481479E-2</v>
      </c>
      <c r="F10" s="11">
        <f>IF(Finish!J132="",Finish!H132,Finish!H132&amp;" (Fem "&amp;Finish!J132&amp;")")</f>
        <v>129</v>
      </c>
      <c r="G10" s="10" t="str">
        <f>Finish!M132</f>
        <v/>
      </c>
      <c r="H10" s="10" t="str">
        <f>Finish!N132</f>
        <v/>
      </c>
      <c r="I10" s="11" t="str">
        <f>Finish!O132&amp;Finish!Q132</f>
        <v/>
      </c>
      <c r="J10" s="134">
        <f>Finish!F132</f>
        <v>6.3194444444444442E-2</v>
      </c>
    </row>
    <row r="11" spans="1:10" x14ac:dyDescent="0.2">
      <c r="A11" s="11">
        <f>IF(Finish!J13="",Finish!H13,Finish!H13&amp;" (Fem "&amp;Finish!J13&amp;")")</f>
        <v>10</v>
      </c>
      <c r="B11" s="10" t="str">
        <f>Finish!M13</f>
        <v>Jonny Hall</v>
      </c>
      <c r="C11" s="10" t="str">
        <f>Finish!N13</f>
        <v>Clayton Le Moors</v>
      </c>
      <c r="D11" s="11" t="str">
        <f>Finish!O13&amp;Finish!Q13</f>
        <v>M</v>
      </c>
      <c r="E11" s="133">
        <f>Finish!F13</f>
        <v>2.8715277777777781E-2</v>
      </c>
      <c r="F11" s="11">
        <f>IF(Finish!J133="",Finish!H133,Finish!H133&amp;" (Fem "&amp;Finish!J133&amp;")")</f>
        <v>130</v>
      </c>
      <c r="G11" s="10" t="str">
        <f>Finish!M133</f>
        <v/>
      </c>
      <c r="H11" s="10" t="str">
        <f>Finish!N133</f>
        <v/>
      </c>
      <c r="I11" s="11" t="str">
        <f>Finish!O133&amp;Finish!Q133</f>
        <v/>
      </c>
      <c r="J11" s="134">
        <f>Finish!F133</f>
        <v>6.3194444444444442E-2</v>
      </c>
    </row>
    <row r="12" spans="1:10" x14ac:dyDescent="0.2">
      <c r="A12" s="11">
        <f>IF(Finish!J14="",Finish!H14,Finish!H14&amp;" (Fem "&amp;Finish!J14&amp;")")</f>
        <v>11</v>
      </c>
      <c r="B12" s="10" t="str">
        <f>Finish!M14</f>
        <v>Brian Shaw</v>
      </c>
      <c r="C12" s="10" t="str">
        <f>Finish!N14</f>
        <v>Darwen Dashers</v>
      </c>
      <c r="D12" s="11" t="str">
        <f>Finish!O14&amp;Finish!Q14</f>
        <v>M55*</v>
      </c>
      <c r="E12" s="133">
        <f>Finish!F14</f>
        <v>2.8900462962962965E-2</v>
      </c>
      <c r="F12" s="11">
        <f>IF(Finish!J134="",Finish!H134,Finish!H134&amp;" (Fem "&amp;Finish!J134&amp;")")</f>
        <v>131</v>
      </c>
      <c r="G12" s="10" t="str">
        <f>Finish!M134</f>
        <v/>
      </c>
      <c r="H12" s="10" t="str">
        <f>Finish!N134</f>
        <v/>
      </c>
      <c r="I12" s="11" t="str">
        <f>Finish!O134&amp;Finish!Q134</f>
        <v/>
      </c>
      <c r="J12" s="134">
        <f>Finish!F134</f>
        <v>6.3194444444444442E-2</v>
      </c>
    </row>
    <row r="13" spans="1:10" x14ac:dyDescent="0.2">
      <c r="A13" s="11">
        <f>IF(Finish!J15="",Finish!H15,Finish!H15&amp;" (Fem "&amp;Finish!J15&amp;")")</f>
        <v>12</v>
      </c>
      <c r="B13" s="10" t="str">
        <f>Finish!M15</f>
        <v>Logan Ditando</v>
      </c>
      <c r="C13" s="10" t="str">
        <f>Finish!N15</f>
        <v>Prestwich AC</v>
      </c>
      <c r="D13" s="11" t="str">
        <f>Finish!O15&amp;Finish!Q15</f>
        <v>M</v>
      </c>
      <c r="E13" s="133">
        <f>Finish!F15</f>
        <v>2.9062500000000002E-2</v>
      </c>
      <c r="F13" s="11">
        <f>IF(Finish!J135="",Finish!H135,Finish!H135&amp;" (Fem "&amp;Finish!J135&amp;")")</f>
        <v>132</v>
      </c>
      <c r="G13" s="10" t="str">
        <f>Finish!M135</f>
        <v/>
      </c>
      <c r="H13" s="10" t="str">
        <f>Finish!N135</f>
        <v/>
      </c>
      <c r="I13" s="11" t="str">
        <f>Finish!O135&amp;Finish!Q135</f>
        <v/>
      </c>
      <c r="J13" s="134">
        <f>Finish!F135</f>
        <v>6.3194444444444442E-2</v>
      </c>
    </row>
    <row r="14" spans="1:10" x14ac:dyDescent="0.2">
      <c r="A14" s="11">
        <f>IF(Finish!J16="",Finish!H16,Finish!H16&amp;" (Fem "&amp;Finish!J16&amp;")")</f>
        <v>13</v>
      </c>
      <c r="B14" s="10" t="str">
        <f>Finish!M16</f>
        <v>Konrad Koniarczyk</v>
      </c>
      <c r="C14" s="10" t="str">
        <f>Finish!N16</f>
        <v>Ambleside AC</v>
      </c>
      <c r="D14" s="11" t="str">
        <f>Finish!O16&amp;Finish!Q16</f>
        <v>M</v>
      </c>
      <c r="E14" s="133">
        <f>Finish!F16</f>
        <v>2.9108796296296296E-2</v>
      </c>
      <c r="F14" s="11">
        <f>IF(Finish!J136="",Finish!H136,Finish!H136&amp;" (Fem "&amp;Finish!J136&amp;")")</f>
        <v>133</v>
      </c>
      <c r="G14" s="10" t="str">
        <f>Finish!M136</f>
        <v/>
      </c>
      <c r="H14" s="10" t="str">
        <f>Finish!N136</f>
        <v/>
      </c>
      <c r="I14" s="11" t="str">
        <f>Finish!O136&amp;Finish!Q136</f>
        <v/>
      </c>
      <c r="J14" s="134">
        <f>Finish!F136</f>
        <v>6.3194444444444442E-2</v>
      </c>
    </row>
    <row r="15" spans="1:10" x14ac:dyDescent="0.2">
      <c r="A15" s="11">
        <f>IF(Finish!J17="",Finish!H17,Finish!H17&amp;" (Fem "&amp;Finish!J17&amp;")")</f>
        <v>14</v>
      </c>
      <c r="B15" s="10" t="str">
        <f>Finish!M17</f>
        <v>Elijah Peers-Webb</v>
      </c>
      <c r="C15" s="10" t="str">
        <f>Finish!N17</f>
        <v>Calder Valley</v>
      </c>
      <c r="D15" s="11" t="str">
        <f>Finish!O17&amp;Finish!Q17</f>
        <v>MU21</v>
      </c>
      <c r="E15" s="133">
        <f>Finish!F17</f>
        <v>2.9247685185185182E-2</v>
      </c>
      <c r="F15" s="11">
        <f>IF(Finish!J137="",Finish!H137,Finish!H137&amp;" (Fem "&amp;Finish!J137&amp;")")</f>
        <v>134</v>
      </c>
      <c r="G15" s="10" t="str">
        <f>Finish!M137</f>
        <v/>
      </c>
      <c r="H15" s="10" t="str">
        <f>Finish!N137</f>
        <v/>
      </c>
      <c r="I15" s="11" t="str">
        <f>Finish!O137&amp;Finish!Q137</f>
        <v/>
      </c>
      <c r="J15" s="134">
        <f>Finish!F137</f>
        <v>6.3194444444444442E-2</v>
      </c>
    </row>
    <row r="16" spans="1:10" x14ac:dyDescent="0.2">
      <c r="A16" s="11">
        <f>IF(Finish!J18="",Finish!H18,Finish!H18&amp;" (Fem "&amp;Finish!J18&amp;")")</f>
        <v>15</v>
      </c>
      <c r="B16" s="10" t="str">
        <f>Finish!M18</f>
        <v>Ian Duffy</v>
      </c>
      <c r="C16" s="10" t="str">
        <f>Finish!N18</f>
        <v>Rossendale Harriers</v>
      </c>
      <c r="D16" s="11" t="str">
        <f>Finish!O18&amp;Finish!Q18</f>
        <v>M45</v>
      </c>
      <c r="E16" s="133">
        <f>Finish!F18</f>
        <v>2.9317129629629627E-2</v>
      </c>
      <c r="F16" s="11">
        <f>IF(Finish!J138="",Finish!H138,Finish!H138&amp;" (Fem "&amp;Finish!J138&amp;")")</f>
        <v>135</v>
      </c>
      <c r="G16" s="10" t="str">
        <f>Finish!M138</f>
        <v/>
      </c>
      <c r="H16" s="10" t="str">
        <f>Finish!N138</f>
        <v/>
      </c>
      <c r="I16" s="11" t="str">
        <f>Finish!O138&amp;Finish!Q138</f>
        <v/>
      </c>
      <c r="J16" s="134">
        <f>Finish!F138</f>
        <v>6.3194444444444442E-2</v>
      </c>
    </row>
    <row r="17" spans="1:10" x14ac:dyDescent="0.2">
      <c r="A17" s="11">
        <f>IF(Finish!J19="",Finish!H19,Finish!H19&amp;" (Fem "&amp;Finish!J19&amp;")")</f>
        <v>16</v>
      </c>
      <c r="B17" s="10" t="str">
        <f>Finish!M19</f>
        <v>Ben Nield</v>
      </c>
      <c r="C17" s="10" t="str">
        <f>Finish!N19</f>
        <v>Clayton Le Moors</v>
      </c>
      <c r="D17" s="11" t="str">
        <f>Finish!O19&amp;Finish!Q19</f>
        <v>M</v>
      </c>
      <c r="E17" s="133">
        <f>Finish!F19</f>
        <v>2.9502314814814815E-2</v>
      </c>
      <c r="F17" s="11">
        <f>IF(Finish!J139="",Finish!H139,Finish!H139&amp;" (Fem "&amp;Finish!J139&amp;")")</f>
        <v>136</v>
      </c>
      <c r="G17" s="10" t="str">
        <f>Finish!M139</f>
        <v/>
      </c>
      <c r="H17" s="10" t="str">
        <f>Finish!N139</f>
        <v/>
      </c>
      <c r="I17" s="11" t="str">
        <f>Finish!O139&amp;Finish!Q139</f>
        <v/>
      </c>
      <c r="J17" s="134">
        <f>Finish!F139</f>
        <v>6.3194444444444442E-2</v>
      </c>
    </row>
    <row r="18" spans="1:10" x14ac:dyDescent="0.2">
      <c r="A18" s="11">
        <f>IF(Finish!J20="",Finish!H20,Finish!H20&amp;" (Fem "&amp;Finish!J20&amp;")")</f>
        <v>17</v>
      </c>
      <c r="B18" s="10" t="str">
        <f>Finish!M20</f>
        <v>Daniel Cottell</v>
      </c>
      <c r="C18" s="10" t="str">
        <f>Finish!N20</f>
        <v>Prestwich AC</v>
      </c>
      <c r="D18" s="11" t="str">
        <f>Finish!O20&amp;Finish!Q20</f>
        <v>M40*</v>
      </c>
      <c r="E18" s="133">
        <f>Finish!F20</f>
        <v>2.9756944444444444E-2</v>
      </c>
      <c r="F18" s="11">
        <f>IF(Finish!J140="",Finish!H140,Finish!H140&amp;" (Fem "&amp;Finish!J140&amp;")")</f>
        <v>137</v>
      </c>
      <c r="G18" s="10" t="str">
        <f>Finish!M140</f>
        <v/>
      </c>
      <c r="H18" s="10" t="str">
        <f>Finish!N140</f>
        <v/>
      </c>
      <c r="I18" s="11" t="str">
        <f>Finish!O140&amp;Finish!Q140</f>
        <v/>
      </c>
      <c r="J18" s="134">
        <f>Finish!F140</f>
        <v>6.3194444444444442E-2</v>
      </c>
    </row>
    <row r="19" spans="1:10" x14ac:dyDescent="0.2">
      <c r="A19" s="11">
        <f>IF(Finish!J21="",Finish!H21,Finish!H21&amp;" (Fem "&amp;Finish!J21&amp;")")</f>
        <v>18</v>
      </c>
      <c r="B19" s="10" t="str">
        <f>Finish!M21</f>
        <v>Dom Howell</v>
      </c>
      <c r="C19" s="10" t="str">
        <f>Finish!N21</f>
        <v>Clayton Le Moors</v>
      </c>
      <c r="D19" s="11" t="str">
        <f>Finish!O21&amp;Finish!Q21</f>
        <v>M45</v>
      </c>
      <c r="E19" s="133">
        <f>Finish!F21</f>
        <v>2.9791666666666664E-2</v>
      </c>
      <c r="F19" s="11">
        <f>IF(Finish!J141="",Finish!H141,Finish!H141&amp;" (Fem "&amp;Finish!J141&amp;")")</f>
        <v>138</v>
      </c>
      <c r="G19" s="10" t="str">
        <f>Finish!M141</f>
        <v/>
      </c>
      <c r="H19" s="10" t="str">
        <f>Finish!N141</f>
        <v/>
      </c>
      <c r="I19" s="11" t="str">
        <f>Finish!O141&amp;Finish!Q141</f>
        <v/>
      </c>
      <c r="J19" s="134">
        <f>Finish!F141</f>
        <v>6.3194444444444442E-2</v>
      </c>
    </row>
    <row r="20" spans="1:10" x14ac:dyDescent="0.2">
      <c r="A20" s="11">
        <f>IF(Finish!J22="",Finish!H22,Finish!H22&amp;" (Fem "&amp;Finish!J22&amp;")")</f>
        <v>19</v>
      </c>
      <c r="B20" s="10" t="str">
        <f>Finish!M22</f>
        <v>Dave Haygarth</v>
      </c>
      <c r="C20" s="10" t="str">
        <f>Finish!N22</f>
        <v>Rossendale Harriers</v>
      </c>
      <c r="D20" s="11" t="str">
        <f>Finish!O22&amp;Finish!Q22</f>
        <v>M50*</v>
      </c>
      <c r="E20" s="133">
        <f>Finish!F22</f>
        <v>2.991898148148148E-2</v>
      </c>
      <c r="F20" s="11">
        <f>IF(Finish!J142="",Finish!H142,Finish!H142&amp;" (Fem "&amp;Finish!J142&amp;")")</f>
        <v>139</v>
      </c>
      <c r="G20" s="10" t="str">
        <f>Finish!M142</f>
        <v/>
      </c>
      <c r="H20" s="10" t="str">
        <f>Finish!N142</f>
        <v/>
      </c>
      <c r="I20" s="11" t="str">
        <f>Finish!O142&amp;Finish!Q142</f>
        <v/>
      </c>
      <c r="J20" s="134">
        <f>Finish!F142</f>
        <v>6.3194444444444442E-2</v>
      </c>
    </row>
    <row r="21" spans="1:10" x14ac:dyDescent="0.2">
      <c r="A21" s="11">
        <f>IF(Finish!J23="",Finish!H23,Finish!H23&amp;" (Fem "&amp;Finish!J23&amp;")")</f>
        <v>20</v>
      </c>
      <c r="B21" s="10" t="str">
        <f>Finish!M23</f>
        <v xml:space="preserve">Samuel Smith </v>
      </c>
      <c r="C21" s="10" t="str">
        <f>Finish!N23</f>
        <v>Prestwich AC</v>
      </c>
      <c r="D21" s="11" t="str">
        <f>Finish!O23&amp;Finish!Q23</f>
        <v>MU21</v>
      </c>
      <c r="E21" s="133">
        <f>Finish!F23</f>
        <v>3.0023148148148149E-2</v>
      </c>
      <c r="F21" s="11">
        <f>IF(Finish!J143="",Finish!H143,Finish!H143&amp;" (Fem "&amp;Finish!J143&amp;")")</f>
        <v>140</v>
      </c>
      <c r="G21" s="10" t="str">
        <f>Finish!M143</f>
        <v/>
      </c>
      <c r="H21" s="10" t="str">
        <f>Finish!N143</f>
        <v/>
      </c>
      <c r="I21" s="11" t="str">
        <f>Finish!O143&amp;Finish!Q143</f>
        <v/>
      </c>
      <c r="J21" s="134">
        <f>Finish!F143</f>
        <v>6.3194444444444442E-2</v>
      </c>
    </row>
    <row r="22" spans="1:10" x14ac:dyDescent="0.2">
      <c r="A22" s="11">
        <f>IF(Finish!J24="",Finish!H24,Finish!H24&amp;" (Fem "&amp;Finish!J24&amp;")")</f>
        <v>21</v>
      </c>
      <c r="B22" s="10" t="str">
        <f>Finish!M24</f>
        <v>Michael Toman</v>
      </c>
      <c r="C22" s="10" t="str">
        <f>Finish!N24</f>
        <v>Rossendale Harriers</v>
      </c>
      <c r="D22" s="11" t="str">
        <f>Finish!O24&amp;Finish!Q24</f>
        <v>M55</v>
      </c>
      <c r="E22" s="133">
        <f>Finish!F24</f>
        <v>3.0081018518518521E-2</v>
      </c>
      <c r="F22" s="11">
        <f>IF(Finish!J144="",Finish!H144,Finish!H144&amp;" (Fem "&amp;Finish!J144&amp;")")</f>
        <v>141</v>
      </c>
      <c r="G22" s="10" t="str">
        <f>Finish!M144</f>
        <v/>
      </c>
      <c r="H22" s="10" t="str">
        <f>Finish!N144</f>
        <v/>
      </c>
      <c r="I22" s="11" t="str">
        <f>Finish!O144&amp;Finish!Q144</f>
        <v/>
      </c>
      <c r="J22" s="134">
        <f>Finish!F144</f>
        <v>6.3194444444444442E-2</v>
      </c>
    </row>
    <row r="23" spans="1:10" x14ac:dyDescent="0.2">
      <c r="A23" s="11">
        <f>IF(Finish!J25="",Finish!H25,Finish!H25&amp;" (Fem "&amp;Finish!J25&amp;")")</f>
        <v>22</v>
      </c>
      <c r="B23" s="10" t="str">
        <f>Finish!M25</f>
        <v>Ryan Derby</v>
      </c>
      <c r="C23" s="10" t="str">
        <f>Finish!N25</f>
        <v>unattached</v>
      </c>
      <c r="D23" s="11" t="str">
        <f>Finish!O25&amp;Finish!Q25</f>
        <v>M</v>
      </c>
      <c r="E23" s="133">
        <f>Finish!F25</f>
        <v>3.0092592592592591E-2</v>
      </c>
      <c r="F23" s="11">
        <f>IF(Finish!J145="",Finish!H145,Finish!H145&amp;" (Fem "&amp;Finish!J145&amp;")")</f>
        <v>142</v>
      </c>
      <c r="G23" s="10" t="str">
        <f>Finish!M145</f>
        <v/>
      </c>
      <c r="H23" s="10" t="str">
        <f>Finish!N145</f>
        <v/>
      </c>
      <c r="I23" s="11" t="str">
        <f>Finish!O145&amp;Finish!Q145</f>
        <v/>
      </c>
      <c r="J23" s="134">
        <f>Finish!F145</f>
        <v>6.3194444444444442E-2</v>
      </c>
    </row>
    <row r="24" spans="1:10" x14ac:dyDescent="0.2">
      <c r="A24" s="11">
        <f>IF(Finish!J26="",Finish!H26,Finish!H26&amp;" (Fem "&amp;Finish!J26&amp;")")</f>
        <v>23</v>
      </c>
      <c r="B24" s="10" t="str">
        <f>Finish!M26</f>
        <v>Stuart Lewis</v>
      </c>
      <c r="C24" s="10" t="str">
        <f>Finish!N26</f>
        <v>Rossendale Harriers</v>
      </c>
      <c r="D24" s="11" t="str">
        <f>Finish!O26&amp;Finish!Q26</f>
        <v>M45</v>
      </c>
      <c r="E24" s="133">
        <f>Finish!F26</f>
        <v>3.0173611111111109E-2</v>
      </c>
      <c r="F24" s="11">
        <f>IF(Finish!J146="",Finish!H146,Finish!H146&amp;" (Fem "&amp;Finish!J146&amp;")")</f>
        <v>143</v>
      </c>
      <c r="G24" s="10" t="str">
        <f>Finish!M146</f>
        <v/>
      </c>
      <c r="H24" s="10" t="str">
        <f>Finish!N146</f>
        <v/>
      </c>
      <c r="I24" s="11" t="str">
        <f>Finish!O146&amp;Finish!Q146</f>
        <v/>
      </c>
      <c r="J24" s="134">
        <f>Finish!F146</f>
        <v>6.3194444444444442E-2</v>
      </c>
    </row>
    <row r="25" spans="1:10" x14ac:dyDescent="0.2">
      <c r="A25" s="11">
        <f>IF(Finish!J27="",Finish!H27,Finish!H27&amp;" (Fem "&amp;Finish!J27&amp;")")</f>
        <v>24</v>
      </c>
      <c r="B25" s="10" t="str">
        <f>Finish!M27</f>
        <v>Gareth Davies</v>
      </c>
      <c r="C25" s="10" t="str">
        <f>Finish!N27</f>
        <v>Darwen Dashers</v>
      </c>
      <c r="D25" s="11" t="str">
        <f>Finish!O27&amp;Finish!Q27</f>
        <v>M40</v>
      </c>
      <c r="E25" s="133">
        <f>Finish!F27</f>
        <v>3.0682870370370371E-2</v>
      </c>
      <c r="F25" s="11">
        <f>IF(Finish!J147="",Finish!H147,Finish!H147&amp;" (Fem "&amp;Finish!J147&amp;")")</f>
        <v>144</v>
      </c>
      <c r="G25" s="10" t="str">
        <f>Finish!M147</f>
        <v/>
      </c>
      <c r="H25" s="10" t="str">
        <f>Finish!N147</f>
        <v/>
      </c>
      <c r="I25" s="11" t="str">
        <f>Finish!O147&amp;Finish!Q147</f>
        <v/>
      </c>
      <c r="J25" s="134">
        <f>Finish!F147</f>
        <v>6.3194444444444442E-2</v>
      </c>
    </row>
    <row r="26" spans="1:10" x14ac:dyDescent="0.2">
      <c r="A26" s="11">
        <f>IF(Finish!J28="",Finish!H28,Finish!H28&amp;" (Fem "&amp;Finish!J28&amp;")")</f>
        <v>25</v>
      </c>
      <c r="B26" s="10" t="str">
        <f>Finish!M28</f>
        <v>Mervyn Keys</v>
      </c>
      <c r="C26" s="10" t="str">
        <f>Finish!N28</f>
        <v>Rossendale Harriers</v>
      </c>
      <c r="D26" s="11" t="str">
        <f>Finish!O28&amp;Finish!Q28</f>
        <v>M60*</v>
      </c>
      <c r="E26" s="133">
        <f>Finish!F28</f>
        <v>3.0856481481481481E-2</v>
      </c>
      <c r="F26" s="11">
        <f>IF(Finish!J148="",Finish!H148,Finish!H148&amp;" (Fem "&amp;Finish!J148&amp;")")</f>
        <v>145</v>
      </c>
      <c r="G26" s="10" t="str">
        <f>Finish!M148</f>
        <v/>
      </c>
      <c r="H26" s="10" t="str">
        <f>Finish!N148</f>
        <v/>
      </c>
      <c r="I26" s="11" t="str">
        <f>Finish!O148&amp;Finish!Q148</f>
        <v/>
      </c>
      <c r="J26" s="134">
        <f>Finish!F148</f>
        <v>6.3194444444444442E-2</v>
      </c>
    </row>
    <row r="27" spans="1:10" ht="11.25" customHeight="1" x14ac:dyDescent="0.2">
      <c r="A27" s="11">
        <f>IF(Finish!J29="",Finish!H29,Finish!H29&amp;" (Fem "&amp;Finish!J29&amp;")")</f>
        <v>26</v>
      </c>
      <c r="B27" s="10" t="str">
        <f>Finish!M29</f>
        <v xml:space="preserve">Dave Kelly </v>
      </c>
      <c r="C27" s="10" t="str">
        <f>Finish!N29</f>
        <v>Rossendale Harriers</v>
      </c>
      <c r="D27" s="11" t="str">
        <f>Finish!O29&amp;Finish!Q29</f>
        <v>M65*</v>
      </c>
      <c r="E27" s="133">
        <f>Finish!F29</f>
        <v>3.1157407407407408E-2</v>
      </c>
      <c r="F27" s="11">
        <f>IF(Finish!J149="",Finish!H149,Finish!H149&amp;" (Fem "&amp;Finish!J149&amp;")")</f>
        <v>146</v>
      </c>
      <c r="G27" s="10" t="str">
        <f>Finish!M149</f>
        <v/>
      </c>
      <c r="H27" s="10" t="str">
        <f>Finish!N149</f>
        <v/>
      </c>
      <c r="I27" s="11" t="str">
        <f>Finish!O149&amp;Finish!Q149</f>
        <v/>
      </c>
      <c r="J27" s="134">
        <f>Finish!F149</f>
        <v>6.3194444444444442E-2</v>
      </c>
    </row>
    <row r="28" spans="1:10" x14ac:dyDescent="0.2">
      <c r="A28" s="11">
        <f>IF(Finish!J30="",Finish!H30,Finish!H30&amp;" (Fem "&amp;Finish!J30&amp;")")</f>
        <v>27</v>
      </c>
      <c r="B28" s="10" t="str">
        <f>Finish!M30</f>
        <v>Matt Bourne</v>
      </c>
      <c r="C28" s="10" t="str">
        <f>Finish!N30</f>
        <v>Bowland FR</v>
      </c>
      <c r="D28" s="11" t="str">
        <f>Finish!O30&amp;Finish!Q30</f>
        <v>M50</v>
      </c>
      <c r="E28" s="133">
        <f>Finish!F30</f>
        <v>3.1412037037037037E-2</v>
      </c>
      <c r="F28" s="11">
        <f>IF(Finish!J150="",Finish!H150,Finish!H150&amp;" (Fem "&amp;Finish!J150&amp;")")</f>
        <v>147</v>
      </c>
      <c r="G28" s="10" t="str">
        <f>Finish!M150</f>
        <v/>
      </c>
      <c r="H28" s="10" t="str">
        <f>Finish!N150</f>
        <v/>
      </c>
      <c r="I28" s="11" t="str">
        <f>Finish!O150&amp;Finish!Q150</f>
        <v/>
      </c>
      <c r="J28" s="134">
        <f>Finish!F150</f>
        <v>6.3194444444444442E-2</v>
      </c>
    </row>
    <row r="29" spans="1:10" x14ac:dyDescent="0.2">
      <c r="A29" s="11">
        <f>IF(Finish!J31="",Finish!H31,Finish!H31&amp;" (Fem "&amp;Finish!J31&amp;")")</f>
        <v>28</v>
      </c>
      <c r="B29" s="10" t="str">
        <f>Finish!M31</f>
        <v>Martin Boyd</v>
      </c>
      <c r="C29" s="10" t="str">
        <f>Finish!N31</f>
        <v>unattached</v>
      </c>
      <c r="D29" s="11" t="str">
        <f>Finish!O31&amp;Finish!Q31</f>
        <v>M45</v>
      </c>
      <c r="E29" s="133">
        <f>Finish!F31</f>
        <v>3.1469907407407412E-2</v>
      </c>
      <c r="F29" s="11">
        <f>IF(Finish!J151="",Finish!H151,Finish!H151&amp;" (Fem "&amp;Finish!J151&amp;")")</f>
        <v>148</v>
      </c>
      <c r="G29" s="10" t="str">
        <f>Finish!M151</f>
        <v/>
      </c>
      <c r="H29" s="10" t="str">
        <f>Finish!N151</f>
        <v/>
      </c>
      <c r="I29" s="11" t="str">
        <f>Finish!O151&amp;Finish!Q151</f>
        <v/>
      </c>
      <c r="J29" s="134">
        <f>Finish!F151</f>
        <v>6.3194444444444442E-2</v>
      </c>
    </row>
    <row r="30" spans="1:10" x14ac:dyDescent="0.2">
      <c r="A30" s="11">
        <f>IF(Finish!J32="",Finish!H32,Finish!H32&amp;" (Fem "&amp;Finish!J32&amp;")")</f>
        <v>29</v>
      </c>
      <c r="B30" s="10" t="str">
        <f>Finish!M32</f>
        <v>Tom Hall</v>
      </c>
      <c r="C30" s="10" t="str">
        <f>Finish!N32</f>
        <v>unattached</v>
      </c>
      <c r="D30" s="11" t="str">
        <f>Finish!O32&amp;Finish!Q32</f>
        <v>M</v>
      </c>
      <c r="E30" s="133">
        <f>Finish!F32</f>
        <v>3.1655092592592589E-2</v>
      </c>
      <c r="F30" s="11">
        <f>IF(Finish!J152="",Finish!H152,Finish!H152&amp;" (Fem "&amp;Finish!J152&amp;")")</f>
        <v>149</v>
      </c>
      <c r="G30" s="10" t="str">
        <f>Finish!M152</f>
        <v/>
      </c>
      <c r="H30" s="10" t="str">
        <f>Finish!N152</f>
        <v/>
      </c>
      <c r="I30" s="11" t="str">
        <f>Finish!O152&amp;Finish!Q152</f>
        <v/>
      </c>
      <c r="J30" s="134">
        <f>Finish!F152</f>
        <v>6.3194444444444442E-2</v>
      </c>
    </row>
    <row r="31" spans="1:10" x14ac:dyDescent="0.2">
      <c r="A31" s="11">
        <f>IF(Finish!J33="",Finish!H33,Finish!H33&amp;" (Fem "&amp;Finish!J33&amp;")")</f>
        <v>30</v>
      </c>
      <c r="B31" s="10" t="str">
        <f>Finish!M33</f>
        <v xml:space="preserve">Nigel Holmes </v>
      </c>
      <c r="C31" s="10" t="str">
        <f>Finish!N33</f>
        <v>Prestwich AC</v>
      </c>
      <c r="D31" s="11" t="str">
        <f>Finish!O33&amp;Finish!Q33</f>
        <v>M50</v>
      </c>
      <c r="E31" s="133">
        <f>Finish!F33</f>
        <v>3.1724537037037037E-2</v>
      </c>
      <c r="F31" s="11">
        <f>IF(Finish!J153="",Finish!H153,Finish!H153&amp;" (Fem "&amp;Finish!J153&amp;")")</f>
        <v>150</v>
      </c>
      <c r="G31" s="10" t="str">
        <f>Finish!M153</f>
        <v/>
      </c>
      <c r="H31" s="10" t="str">
        <f>Finish!N153</f>
        <v/>
      </c>
      <c r="I31" s="11" t="str">
        <f>Finish!O153&amp;Finish!Q153</f>
        <v/>
      </c>
      <c r="J31" s="134">
        <f>Finish!F153</f>
        <v>6.3194444444444442E-2</v>
      </c>
    </row>
    <row r="32" spans="1:10" x14ac:dyDescent="0.2">
      <c r="A32" s="11" t="str">
        <f>IF(Finish!J34="",Finish!H34,Finish!H34&amp;" (Fem "&amp;Finish!J34&amp;")")</f>
        <v>31 (Fem 1)</v>
      </c>
      <c r="B32" s="10" t="str">
        <f>Finish!M34</f>
        <v>Lisa Parker</v>
      </c>
      <c r="C32" s="10" t="str">
        <f>Finish!N34</f>
        <v>Rossendale Harriers</v>
      </c>
      <c r="D32" s="11" t="str">
        <f>Finish!O34&amp;Finish!Q34</f>
        <v>W45*</v>
      </c>
      <c r="E32" s="133">
        <f>Finish!F34</f>
        <v>3.1886574074074074E-2</v>
      </c>
      <c r="F32" s="11">
        <f>IF(Finish!J154="",Finish!H154,Finish!H154&amp;" (Fem "&amp;Finish!J154&amp;")")</f>
        <v>151</v>
      </c>
      <c r="G32" s="10" t="str">
        <f>Finish!M154</f>
        <v/>
      </c>
      <c r="H32" s="10" t="str">
        <f>Finish!N154</f>
        <v/>
      </c>
      <c r="I32" s="11" t="str">
        <f>Finish!O154&amp;Finish!Q154</f>
        <v/>
      </c>
      <c r="J32" s="134">
        <f>Finish!F154</f>
        <v>6.3194444444444442E-2</v>
      </c>
    </row>
    <row r="33" spans="1:10" x14ac:dyDescent="0.2">
      <c r="A33" s="11">
        <f>IF(Finish!J35="",Finish!H35,Finish!H35&amp;" (Fem "&amp;Finish!J35&amp;")")</f>
        <v>32</v>
      </c>
      <c r="B33" s="10" t="str">
        <f>Finish!M35</f>
        <v>Kamil Kuyawski</v>
      </c>
      <c r="C33" s="10" t="str">
        <f>Finish!N35</f>
        <v>Accrington RR</v>
      </c>
      <c r="D33" s="11" t="str">
        <f>Finish!O35&amp;Finish!Q35</f>
        <v>MU21</v>
      </c>
      <c r="E33" s="133">
        <f>Finish!F35</f>
        <v>3.2048611111111111E-2</v>
      </c>
      <c r="F33" s="11">
        <f>IF(Finish!J155="",Finish!H155,Finish!H155&amp;" (Fem "&amp;Finish!J155&amp;")")</f>
        <v>152</v>
      </c>
      <c r="G33" s="10" t="str">
        <f>Finish!M155</f>
        <v/>
      </c>
      <c r="H33" s="10" t="str">
        <f>Finish!N155</f>
        <v/>
      </c>
      <c r="I33" s="11" t="str">
        <f>Finish!O155&amp;Finish!Q155</f>
        <v/>
      </c>
      <c r="J33" s="134">
        <f>Finish!F155</f>
        <v>6.3194444444444442E-2</v>
      </c>
    </row>
    <row r="34" spans="1:10" x14ac:dyDescent="0.2">
      <c r="A34" s="11">
        <f>IF(Finish!J36="",Finish!H36,Finish!H36&amp;" (Fem "&amp;Finish!J36&amp;")")</f>
        <v>33</v>
      </c>
      <c r="B34" s="10" t="str">
        <f>Finish!M36</f>
        <v>Ian Swan</v>
      </c>
      <c r="C34" s="10" t="str">
        <f>Finish!N36</f>
        <v>Radcliffe AC</v>
      </c>
      <c r="D34" s="11" t="str">
        <f>Finish!O36&amp;Finish!Q36</f>
        <v>M45</v>
      </c>
      <c r="E34" s="133">
        <f>Finish!F36</f>
        <v>3.2060185185185185E-2</v>
      </c>
      <c r="F34" s="11">
        <f>IF(Finish!J156="",Finish!H156,Finish!H156&amp;" (Fem "&amp;Finish!J156&amp;")")</f>
        <v>153</v>
      </c>
      <c r="G34" s="10" t="str">
        <f>Finish!M156</f>
        <v/>
      </c>
      <c r="H34" s="10" t="str">
        <f>Finish!N156</f>
        <v/>
      </c>
      <c r="I34" s="11" t="str">
        <f>Finish!O156&amp;Finish!Q156</f>
        <v/>
      </c>
      <c r="J34" s="134">
        <f>Finish!F156</f>
        <v>6.3194444444444442E-2</v>
      </c>
    </row>
    <row r="35" spans="1:10" x14ac:dyDescent="0.2">
      <c r="A35" s="11">
        <f>IF(Finish!J37="",Finish!H37,Finish!H37&amp;" (Fem "&amp;Finish!J37&amp;")")</f>
        <v>34</v>
      </c>
      <c r="B35" s="10" t="str">
        <f>Finish!M37</f>
        <v>Dan Vipham</v>
      </c>
      <c r="C35" s="10" t="str">
        <f>Finish!N37</f>
        <v>unattached</v>
      </c>
      <c r="D35" s="11" t="str">
        <f>Finish!O37&amp;Finish!Q37</f>
        <v>M40</v>
      </c>
      <c r="E35" s="133">
        <f>Finish!F37</f>
        <v>3.2395833333333339E-2</v>
      </c>
      <c r="F35" s="11">
        <f>IF(Finish!J157="",Finish!H157,Finish!H157&amp;" (Fem "&amp;Finish!J157&amp;")")</f>
        <v>154</v>
      </c>
      <c r="G35" s="10" t="str">
        <f>Finish!M157</f>
        <v/>
      </c>
      <c r="H35" s="10" t="str">
        <f>Finish!N157</f>
        <v/>
      </c>
      <c r="I35" s="11" t="str">
        <f>Finish!O157&amp;Finish!Q157</f>
        <v/>
      </c>
      <c r="J35" s="134">
        <f>Finish!F157</f>
        <v>6.3194444444444442E-2</v>
      </c>
    </row>
    <row r="36" spans="1:10" x14ac:dyDescent="0.2">
      <c r="A36" s="11">
        <f>IF(Finish!J38="",Finish!H38,Finish!H38&amp;" (Fem "&amp;Finish!J38&amp;")")</f>
        <v>35</v>
      </c>
      <c r="B36" s="10" t="str">
        <f>Finish!M38</f>
        <v>Joe Curran</v>
      </c>
      <c r="C36" s="10" t="str">
        <f>Finish!N38</f>
        <v>Accrington RR</v>
      </c>
      <c r="D36" s="11" t="str">
        <f>Finish!O38&amp;Finish!Q38</f>
        <v>M60</v>
      </c>
      <c r="E36" s="133">
        <f>Finish!F38</f>
        <v>3.2395833333333339E-2</v>
      </c>
      <c r="F36" s="11">
        <f>IF(Finish!J158="",Finish!H158,Finish!H158&amp;" (Fem "&amp;Finish!J158&amp;")")</f>
        <v>155</v>
      </c>
      <c r="G36" s="10" t="str">
        <f>Finish!M158</f>
        <v/>
      </c>
      <c r="H36" s="10" t="str">
        <f>Finish!N158</f>
        <v/>
      </c>
      <c r="I36" s="11" t="str">
        <f>Finish!O158&amp;Finish!Q158</f>
        <v/>
      </c>
      <c r="J36" s="134">
        <f>Finish!F158</f>
        <v>6.3194444444444442E-2</v>
      </c>
    </row>
    <row r="37" spans="1:10" x14ac:dyDescent="0.2">
      <c r="A37" s="11">
        <f>IF(Finish!J39="",Finish!H39,Finish!H39&amp;" (Fem "&amp;Finish!J39&amp;")")</f>
        <v>36</v>
      </c>
      <c r="B37" s="10" t="str">
        <f>Finish!M39</f>
        <v>Chris Cash</v>
      </c>
      <c r="C37" s="10" t="str">
        <f>Finish!N39</f>
        <v>Darwen Dashers</v>
      </c>
      <c r="D37" s="11" t="str">
        <f>Finish!O39&amp;Finish!Q39</f>
        <v>M65</v>
      </c>
      <c r="E37" s="133">
        <f>Finish!F39</f>
        <v>3.2418981481481486E-2</v>
      </c>
      <c r="F37" s="11">
        <f>IF(Finish!J159="",Finish!H159,Finish!H159&amp;" (Fem "&amp;Finish!J159&amp;")")</f>
        <v>156</v>
      </c>
      <c r="G37" s="10" t="str">
        <f>Finish!M159</f>
        <v/>
      </c>
      <c r="H37" s="10" t="str">
        <f>Finish!N159</f>
        <v/>
      </c>
      <c r="I37" s="11" t="str">
        <f>Finish!O159&amp;Finish!Q159</f>
        <v/>
      </c>
      <c r="J37" s="134">
        <f>Finish!F159</f>
        <v>6.3194444444444442E-2</v>
      </c>
    </row>
    <row r="38" spans="1:10" x14ac:dyDescent="0.2">
      <c r="A38" s="11" t="str">
        <f>IF(Finish!J40="",Finish!H40,Finish!H40&amp;" (Fem "&amp;Finish!J40&amp;")")</f>
        <v>37 (Fem 2)</v>
      </c>
      <c r="B38" s="10" t="str">
        <f>Finish!M40</f>
        <v xml:space="preserve">Nicola Bowen </v>
      </c>
      <c r="C38" s="10" t="str">
        <f>Finish!N40</f>
        <v>unattached</v>
      </c>
      <c r="D38" s="11" t="str">
        <f>Finish!O40&amp;Finish!Q40</f>
        <v>W*</v>
      </c>
      <c r="E38" s="133">
        <f>Finish!F40</f>
        <v>3.2546296296296302E-2</v>
      </c>
      <c r="F38" s="11">
        <f>IF(Finish!J160="",Finish!H160,Finish!H160&amp;" (Fem "&amp;Finish!J160&amp;")")</f>
        <v>157</v>
      </c>
      <c r="G38" s="10" t="str">
        <f>Finish!M160</f>
        <v/>
      </c>
      <c r="H38" s="10" t="str">
        <f>Finish!N160</f>
        <v/>
      </c>
      <c r="I38" s="11" t="str">
        <f>Finish!O160&amp;Finish!Q160</f>
        <v/>
      </c>
      <c r="J38" s="134">
        <f>Finish!F160</f>
        <v>6.3194444444444442E-2</v>
      </c>
    </row>
    <row r="39" spans="1:10" x14ac:dyDescent="0.2">
      <c r="A39" s="11">
        <f>IF(Finish!J41="",Finish!H41,Finish!H41&amp;" (Fem "&amp;Finish!J41&amp;")")</f>
        <v>38</v>
      </c>
      <c r="B39" s="10" t="str">
        <f>Finish!M41</f>
        <v>Stuart Smith</v>
      </c>
      <c r="C39" s="10" t="str">
        <f>Finish!N41</f>
        <v>Prestwich AC</v>
      </c>
      <c r="D39" s="11" t="str">
        <f>Finish!O41&amp;Finish!Q41</f>
        <v>M40</v>
      </c>
      <c r="E39" s="133">
        <f>Finish!F41</f>
        <v>3.2557870370370369E-2</v>
      </c>
      <c r="F39" s="11">
        <f>IF(Finish!J161="",Finish!H161,Finish!H161&amp;" (Fem "&amp;Finish!J161&amp;")")</f>
        <v>158</v>
      </c>
      <c r="G39" s="10" t="str">
        <f>Finish!M161</f>
        <v/>
      </c>
      <c r="H39" s="10" t="str">
        <f>Finish!N161</f>
        <v/>
      </c>
      <c r="I39" s="11" t="str">
        <f>Finish!O161&amp;Finish!Q161</f>
        <v/>
      </c>
      <c r="J39" s="134">
        <f>Finish!F161</f>
        <v>6.3194444444444442E-2</v>
      </c>
    </row>
    <row r="40" spans="1:10" x14ac:dyDescent="0.2">
      <c r="A40" s="11">
        <f>IF(Finish!J42="",Finish!H42,Finish!H42&amp;" (Fem "&amp;Finish!J42&amp;")")</f>
        <v>39</v>
      </c>
      <c r="B40" s="10" t="str">
        <f>Finish!M42</f>
        <v>Michael Wilding</v>
      </c>
      <c r="C40" s="10" t="str">
        <f>Finish!N42</f>
        <v>Darwen Dashers</v>
      </c>
      <c r="D40" s="11" t="str">
        <f>Finish!O42&amp;Finish!Q42</f>
        <v>M50</v>
      </c>
      <c r="E40" s="133">
        <f>Finish!F42</f>
        <v>3.2650462962962964E-2</v>
      </c>
      <c r="F40" s="11">
        <f>IF(Finish!J162="",Finish!H162,Finish!H162&amp;" (Fem "&amp;Finish!J162&amp;")")</f>
        <v>159</v>
      </c>
      <c r="G40" s="10" t="str">
        <f>Finish!M162</f>
        <v/>
      </c>
      <c r="H40" s="10" t="str">
        <f>Finish!N162</f>
        <v/>
      </c>
      <c r="I40" s="11" t="str">
        <f>Finish!O162&amp;Finish!Q162</f>
        <v/>
      </c>
      <c r="J40" s="134">
        <f>Finish!F162</f>
        <v>6.3194444444444442E-2</v>
      </c>
    </row>
    <row r="41" spans="1:10" x14ac:dyDescent="0.2">
      <c r="A41" s="11">
        <f>IF(Finish!J43="",Finish!H43,Finish!H43&amp;" (Fem "&amp;Finish!J43&amp;")")</f>
        <v>40</v>
      </c>
      <c r="B41" s="10" t="str">
        <f>Finish!M43</f>
        <v>Christopher Davies</v>
      </c>
      <c r="C41" s="10" t="str">
        <f>Finish!N43</f>
        <v>Prestwich AC</v>
      </c>
      <c r="D41" s="11" t="str">
        <f>Finish!O43&amp;Finish!Q43</f>
        <v>M</v>
      </c>
      <c r="E41" s="133">
        <f>Finish!F43</f>
        <v>3.2708333333333332E-2</v>
      </c>
      <c r="F41" s="11">
        <f>IF(Finish!J163="",Finish!H163,Finish!H163&amp;" (Fem "&amp;Finish!J163&amp;")")</f>
        <v>160</v>
      </c>
      <c r="G41" s="10" t="str">
        <f>Finish!M163</f>
        <v/>
      </c>
      <c r="H41" s="10" t="str">
        <f>Finish!N163</f>
        <v/>
      </c>
      <c r="I41" s="11" t="str">
        <f>Finish!O163&amp;Finish!Q163</f>
        <v/>
      </c>
      <c r="J41" s="134">
        <f>Finish!F163</f>
        <v>6.3194444444444442E-2</v>
      </c>
    </row>
    <row r="42" spans="1:10" x14ac:dyDescent="0.2">
      <c r="A42" s="11">
        <f>IF(Finish!J44="",Finish!H44,Finish!H44&amp;" (Fem "&amp;Finish!J44&amp;")")</f>
        <v>41</v>
      </c>
      <c r="B42" s="10" t="str">
        <f>Finish!M44</f>
        <v>Steven White</v>
      </c>
      <c r="C42" s="10" t="str">
        <f>Finish!N44</f>
        <v>Holcombe</v>
      </c>
      <c r="D42" s="11" t="str">
        <f>Finish!O44&amp;Finish!Q44</f>
        <v>M40</v>
      </c>
      <c r="E42" s="133">
        <f>Finish!F44</f>
        <v>3.2731481481481479E-2</v>
      </c>
      <c r="F42" s="11">
        <f>IF(Finish!J164="",Finish!H164,Finish!H164&amp;" (Fem "&amp;Finish!J164&amp;")")</f>
        <v>161</v>
      </c>
      <c r="G42" s="10" t="str">
        <f>Finish!M164</f>
        <v/>
      </c>
      <c r="H42" s="10" t="str">
        <f>Finish!N164</f>
        <v/>
      </c>
      <c r="I42" s="11" t="str">
        <f>Finish!O164&amp;Finish!Q164</f>
        <v/>
      </c>
      <c r="J42" s="134">
        <f>Finish!F164</f>
        <v>6.3194444444444442E-2</v>
      </c>
    </row>
    <row r="43" spans="1:10" x14ac:dyDescent="0.2">
      <c r="A43" s="11">
        <f>IF(Finish!J45="",Finish!H45,Finish!H45&amp;" (Fem "&amp;Finish!J45&amp;")")</f>
        <v>42</v>
      </c>
      <c r="B43" s="10" t="str">
        <f>Finish!M45</f>
        <v>David Tomlinson</v>
      </c>
      <c r="C43" s="10" t="str">
        <f>Finish!N45</f>
        <v>Accrington RR</v>
      </c>
      <c r="D43" s="11" t="str">
        <f>Finish!O45&amp;Finish!Q45</f>
        <v>M55</v>
      </c>
      <c r="E43" s="133">
        <f>Finish!F45</f>
        <v>3.2939814814814818E-2</v>
      </c>
      <c r="F43" s="11">
        <f>IF(Finish!J165="",Finish!H165,Finish!H165&amp;" (Fem "&amp;Finish!J165&amp;")")</f>
        <v>162</v>
      </c>
      <c r="G43" s="10" t="str">
        <f>Finish!M165</f>
        <v/>
      </c>
      <c r="H43" s="10" t="str">
        <f>Finish!N165</f>
        <v/>
      </c>
      <c r="I43" s="11" t="str">
        <f>Finish!O165&amp;Finish!Q165</f>
        <v/>
      </c>
      <c r="J43" s="134">
        <f>Finish!F165</f>
        <v>6.3194444444444442E-2</v>
      </c>
    </row>
    <row r="44" spans="1:10" x14ac:dyDescent="0.2">
      <c r="A44" s="11">
        <f>IF(Finish!J46="",Finish!H46,Finish!H46&amp;" (Fem "&amp;Finish!J46&amp;")")</f>
        <v>43</v>
      </c>
      <c r="B44" s="10" t="str">
        <f>Finish!M46</f>
        <v>Christian Waller</v>
      </c>
      <c r="C44" s="10" t="str">
        <f>Finish!N46</f>
        <v>unattached</v>
      </c>
      <c r="D44" s="11" t="str">
        <f>Finish!O46&amp;Finish!Q46</f>
        <v>M45</v>
      </c>
      <c r="E44" s="133">
        <f>Finish!F46</f>
        <v>3.3171296296296296E-2</v>
      </c>
      <c r="F44" s="11">
        <f>IF(Finish!J166="",Finish!H166,Finish!H166&amp;" (Fem "&amp;Finish!J166&amp;")")</f>
        <v>163</v>
      </c>
      <c r="G44" s="10" t="str">
        <f>Finish!M166</f>
        <v/>
      </c>
      <c r="H44" s="10" t="str">
        <f>Finish!N166</f>
        <v/>
      </c>
      <c r="I44" s="11" t="str">
        <f>Finish!O166&amp;Finish!Q166</f>
        <v/>
      </c>
      <c r="J44" s="134">
        <f>Finish!F166</f>
        <v>6.3194444444444442E-2</v>
      </c>
    </row>
    <row r="45" spans="1:10" x14ac:dyDescent="0.2">
      <c r="A45" s="11">
        <f>IF(Finish!J47="",Finish!H47,Finish!H47&amp;" (Fem "&amp;Finish!J47&amp;")")</f>
        <v>44</v>
      </c>
      <c r="B45" s="10" t="str">
        <f>Finish!M47</f>
        <v>Mick Moorhouse</v>
      </c>
      <c r="C45" s="10" t="str">
        <f>Finish!N47</f>
        <v>Matlock AC</v>
      </c>
      <c r="D45" s="11" t="str">
        <f>Finish!O47&amp;Finish!Q47</f>
        <v>M70*</v>
      </c>
      <c r="E45" s="133">
        <f>Finish!F47</f>
        <v>3.3495370370370377E-2</v>
      </c>
      <c r="F45" s="11">
        <f>IF(Finish!J167="",Finish!H167,Finish!H167&amp;" (Fem "&amp;Finish!J167&amp;")")</f>
        <v>164</v>
      </c>
      <c r="G45" s="10" t="str">
        <f>Finish!M167</f>
        <v/>
      </c>
      <c r="H45" s="10" t="str">
        <f>Finish!N167</f>
        <v/>
      </c>
      <c r="I45" s="11" t="str">
        <f>Finish!O167&amp;Finish!Q167</f>
        <v/>
      </c>
      <c r="J45" s="134">
        <f>Finish!F167</f>
        <v>6.3194444444444442E-2</v>
      </c>
    </row>
    <row r="46" spans="1:10" x14ac:dyDescent="0.2">
      <c r="A46" s="11">
        <f>IF(Finish!J48="",Finish!H48,Finish!H48&amp;" (Fem "&amp;Finish!J48&amp;")")</f>
        <v>45</v>
      </c>
      <c r="B46" s="10" t="str">
        <f>Finish!M48</f>
        <v>Chris Barnes</v>
      </c>
      <c r="C46" s="10" t="str">
        <f>Finish!N48</f>
        <v>Ribble Valley</v>
      </c>
      <c r="D46" s="11" t="str">
        <f>Finish!O48&amp;Finish!Q48</f>
        <v>M45</v>
      </c>
      <c r="E46" s="133">
        <f>Finish!F48</f>
        <v>3.3657407407407407E-2</v>
      </c>
      <c r="F46" s="11">
        <f>IF(Finish!J168="",Finish!H168,Finish!H168&amp;" (Fem "&amp;Finish!J168&amp;")")</f>
        <v>165</v>
      </c>
      <c r="G46" s="10" t="str">
        <f>Finish!M168</f>
        <v/>
      </c>
      <c r="H46" s="10" t="str">
        <f>Finish!N168</f>
        <v/>
      </c>
      <c r="I46" s="11" t="str">
        <f>Finish!O168&amp;Finish!Q168</f>
        <v/>
      </c>
      <c r="J46" s="134">
        <f>Finish!F168</f>
        <v>6.3194444444444442E-2</v>
      </c>
    </row>
    <row r="47" spans="1:10" x14ac:dyDescent="0.2">
      <c r="A47" s="11">
        <f>IF(Finish!J49="",Finish!H49,Finish!H49&amp;" (Fem "&amp;Finish!J49&amp;")")</f>
        <v>46</v>
      </c>
      <c r="B47" s="10" t="str">
        <f>Finish!M49</f>
        <v>Harry Vaneris</v>
      </c>
      <c r="C47" s="10" t="str">
        <f>Finish!N49</f>
        <v>Prestwich AC</v>
      </c>
      <c r="D47" s="11" t="str">
        <f>Finish!O49&amp;Finish!Q49</f>
        <v>M40</v>
      </c>
      <c r="E47" s="133">
        <f>Finish!F49</f>
        <v>3.408564814814815E-2</v>
      </c>
      <c r="F47" s="11">
        <f>IF(Finish!J169="",Finish!H169,Finish!H169&amp;" (Fem "&amp;Finish!J169&amp;")")</f>
        <v>166</v>
      </c>
      <c r="G47" s="10" t="str">
        <f>Finish!M169</f>
        <v/>
      </c>
      <c r="H47" s="10" t="str">
        <f>Finish!N169</f>
        <v/>
      </c>
      <c r="I47" s="11" t="str">
        <f>Finish!O169&amp;Finish!Q169</f>
        <v/>
      </c>
      <c r="J47" s="134">
        <f>Finish!F169</f>
        <v>6.3194444444444442E-2</v>
      </c>
    </row>
    <row r="48" spans="1:10" x14ac:dyDescent="0.2">
      <c r="A48" s="11" t="str">
        <f>IF(Finish!J50="",Finish!H50,Finish!H50&amp;" (Fem "&amp;Finish!J50&amp;")")</f>
        <v>47 (Fem 3)</v>
      </c>
      <c r="B48" s="10" t="str">
        <f>Finish!M50</f>
        <v>Jenifer Derby</v>
      </c>
      <c r="C48" s="10" t="str">
        <f>Finish!N50</f>
        <v>unattached</v>
      </c>
      <c r="D48" s="11" t="str">
        <f>Finish!O50&amp;Finish!Q50</f>
        <v>W</v>
      </c>
      <c r="E48" s="133">
        <f>Finish!F50</f>
        <v>3.425925925925926E-2</v>
      </c>
      <c r="F48" s="11">
        <f>IF(Finish!J170="",Finish!H170,Finish!H170&amp;" (Fem "&amp;Finish!J170&amp;")")</f>
        <v>167</v>
      </c>
      <c r="G48" s="10" t="str">
        <f>Finish!M170</f>
        <v/>
      </c>
      <c r="H48" s="10" t="str">
        <f>Finish!N170</f>
        <v/>
      </c>
      <c r="I48" s="11" t="str">
        <f>Finish!O170&amp;Finish!Q170</f>
        <v/>
      </c>
      <c r="J48" s="134">
        <f>Finish!F170</f>
        <v>6.3194444444444442E-2</v>
      </c>
    </row>
    <row r="49" spans="1:10" x14ac:dyDescent="0.2">
      <c r="A49" s="11">
        <f>IF(Finish!J51="",Finish!H51,Finish!H51&amp;" (Fem "&amp;Finish!J51&amp;")")</f>
        <v>48</v>
      </c>
      <c r="B49" s="10" t="str">
        <f>Finish!M51</f>
        <v>Andy Holden</v>
      </c>
      <c r="C49" s="10" t="str">
        <f>Finish!N51</f>
        <v>Achille Ratti</v>
      </c>
      <c r="D49" s="11" t="str">
        <f>Finish!O51&amp;Finish!Q51</f>
        <v>M55</v>
      </c>
      <c r="E49" s="133">
        <f>Finish!F51</f>
        <v>3.4374999999999996E-2</v>
      </c>
      <c r="F49" s="11">
        <f>IF(Finish!J171="",Finish!H171,Finish!H171&amp;" (Fem "&amp;Finish!J171&amp;")")</f>
        <v>168</v>
      </c>
      <c r="G49" s="10" t="str">
        <f>Finish!M171</f>
        <v/>
      </c>
      <c r="H49" s="10" t="str">
        <f>Finish!N171</f>
        <v/>
      </c>
      <c r="I49" s="11" t="str">
        <f>Finish!O171&amp;Finish!Q171</f>
        <v/>
      </c>
      <c r="J49" s="134">
        <f>Finish!F171</f>
        <v>6.3194444444444442E-2</v>
      </c>
    </row>
    <row r="50" spans="1:10" x14ac:dyDescent="0.2">
      <c r="A50" s="11" t="str">
        <f>IF(Finish!J52="",Finish!H52,Finish!H52&amp;" (Fem "&amp;Finish!J52&amp;")")</f>
        <v>49 (Fem 4)</v>
      </c>
      <c r="B50" s="10" t="str">
        <f>Finish!M52</f>
        <v>Kath Brierley</v>
      </c>
      <c r="C50" s="10" t="str">
        <f>Finish!N52</f>
        <v>Todmorden Harriers</v>
      </c>
      <c r="D50" s="11" t="str">
        <f>Finish!O52&amp;Finish!Q52</f>
        <v>W60*</v>
      </c>
      <c r="E50" s="133">
        <f>Finish!F52</f>
        <v>3.4432870370370371E-2</v>
      </c>
      <c r="F50" s="11">
        <f>IF(Finish!J172="",Finish!H172,Finish!H172&amp;" (Fem "&amp;Finish!J172&amp;")")</f>
        <v>169</v>
      </c>
      <c r="G50" s="10" t="str">
        <f>Finish!M172</f>
        <v/>
      </c>
      <c r="H50" s="10" t="str">
        <f>Finish!N172</f>
        <v/>
      </c>
      <c r="I50" s="11" t="str">
        <f>Finish!O172&amp;Finish!Q172</f>
        <v/>
      </c>
      <c r="J50" s="134">
        <f>Finish!F172</f>
        <v>6.3194444444444442E-2</v>
      </c>
    </row>
    <row r="51" spans="1:10" x14ac:dyDescent="0.2">
      <c r="A51" s="11">
        <f>IF(Finish!J53="",Finish!H53,Finish!H53&amp;" (Fem "&amp;Finish!J53&amp;")")</f>
        <v>50</v>
      </c>
      <c r="B51" s="10" t="str">
        <f>Finish!M53</f>
        <v>Mick Cooper</v>
      </c>
      <c r="C51" s="10" t="str">
        <f>Finish!N53</f>
        <v>Todmorden Harriers</v>
      </c>
      <c r="D51" s="11" t="str">
        <f>Finish!O53&amp;Finish!Q53</f>
        <v>M55</v>
      </c>
      <c r="E51" s="133">
        <f>Finish!F53</f>
        <v>3.4548611111111106E-2</v>
      </c>
      <c r="F51" s="11">
        <f>IF(Finish!J173="",Finish!H173,Finish!H173&amp;" (Fem "&amp;Finish!J173&amp;")")</f>
        <v>170</v>
      </c>
      <c r="G51" s="10" t="str">
        <f>Finish!M173</f>
        <v/>
      </c>
      <c r="H51" s="10" t="str">
        <f>Finish!N173</f>
        <v/>
      </c>
      <c r="I51" s="11" t="str">
        <f>Finish!O173&amp;Finish!Q173</f>
        <v/>
      </c>
      <c r="J51" s="134">
        <f>Finish!F173</f>
        <v>6.3194444444444442E-2</v>
      </c>
    </row>
    <row r="52" spans="1:10" x14ac:dyDescent="0.2">
      <c r="A52" s="11">
        <f>IF(Finish!J54="",Finish!H54,Finish!H54&amp;" (Fem "&amp;Finish!J54&amp;")")</f>
        <v>51</v>
      </c>
      <c r="B52" s="10" t="str">
        <f>Finish!M54</f>
        <v>Paul Boardman</v>
      </c>
      <c r="C52" s="10" t="str">
        <f>Finish!N54</f>
        <v>Horwich</v>
      </c>
      <c r="D52" s="11" t="str">
        <f>Finish!O54&amp;Finish!Q54</f>
        <v>M60</v>
      </c>
      <c r="E52" s="133">
        <f>Finish!F54</f>
        <v>3.4826388888888886E-2</v>
      </c>
      <c r="F52" s="11">
        <f>IF(Finish!J174="",Finish!H174,Finish!H174&amp;" (Fem "&amp;Finish!J174&amp;")")</f>
        <v>171</v>
      </c>
      <c r="G52" s="10" t="str">
        <f>Finish!M174</f>
        <v/>
      </c>
      <c r="H52" s="10" t="str">
        <f>Finish!N174</f>
        <v/>
      </c>
      <c r="I52" s="11" t="str">
        <f>Finish!O174&amp;Finish!Q174</f>
        <v/>
      </c>
      <c r="J52" s="134">
        <f>Finish!F174</f>
        <v>6.3194444444444442E-2</v>
      </c>
    </row>
    <row r="53" spans="1:10" x14ac:dyDescent="0.2">
      <c r="A53" s="11">
        <f>IF(Finish!J55="",Finish!H55,Finish!H55&amp;" (Fem "&amp;Finish!J55&amp;")")</f>
        <v>52</v>
      </c>
      <c r="B53" s="10" t="str">
        <f>Finish!M55</f>
        <v>Steve Cowley</v>
      </c>
      <c r="C53" s="10" t="str">
        <f>Finish!N55</f>
        <v>Trawden AC</v>
      </c>
      <c r="D53" s="11" t="str">
        <f>Finish!O55&amp;Finish!Q55</f>
        <v>M60</v>
      </c>
      <c r="E53" s="133">
        <f>Finish!F55</f>
        <v>3.4884259259259261E-2</v>
      </c>
      <c r="F53" s="11">
        <f>IF(Finish!J175="",Finish!H175,Finish!H175&amp;" (Fem "&amp;Finish!J175&amp;")")</f>
        <v>172</v>
      </c>
      <c r="G53" s="10" t="str">
        <f>Finish!M175</f>
        <v/>
      </c>
      <c r="H53" s="10" t="str">
        <f>Finish!N175</f>
        <v/>
      </c>
      <c r="I53" s="11" t="str">
        <f>Finish!O175&amp;Finish!Q175</f>
        <v/>
      </c>
      <c r="J53" s="134">
        <f>Finish!F175</f>
        <v>6.3194444444444442E-2</v>
      </c>
    </row>
    <row r="54" spans="1:10" x14ac:dyDescent="0.2">
      <c r="A54" s="11" t="str">
        <f>IF(Finish!J56="",Finish!H56,Finish!H56&amp;" (Fem "&amp;Finish!J56&amp;")")</f>
        <v>53 (Fem 5)</v>
      </c>
      <c r="B54" s="10" t="str">
        <f>Finish!M56</f>
        <v>Donna Cartwright</v>
      </c>
      <c r="C54" s="10" t="str">
        <f>Finish!N56</f>
        <v>Radcliffe AC</v>
      </c>
      <c r="D54" s="11" t="str">
        <f>Finish!O56&amp;Finish!Q56</f>
        <v>W45</v>
      </c>
      <c r="E54" s="133">
        <f>Finish!F56</f>
        <v>3.4918981481481481E-2</v>
      </c>
      <c r="F54" s="11">
        <f>IF(Finish!J176="",Finish!H176,Finish!H176&amp;" (Fem "&amp;Finish!J176&amp;")")</f>
        <v>173</v>
      </c>
      <c r="G54" s="10" t="str">
        <f>Finish!M176</f>
        <v/>
      </c>
      <c r="H54" s="10" t="str">
        <f>Finish!N176</f>
        <v/>
      </c>
      <c r="I54" s="11" t="str">
        <f>Finish!O176&amp;Finish!Q176</f>
        <v/>
      </c>
      <c r="J54" s="134">
        <f>Finish!F176</f>
        <v>6.3194444444444442E-2</v>
      </c>
    </row>
    <row r="55" spans="1:10" x14ac:dyDescent="0.2">
      <c r="A55" s="11">
        <f>IF(Finish!J57="",Finish!H57,Finish!H57&amp;" (Fem "&amp;Finish!J57&amp;")")</f>
        <v>54</v>
      </c>
      <c r="B55" s="10" t="str">
        <f>Finish!M57</f>
        <v>Mick Brankin</v>
      </c>
      <c r="C55" s="10" t="str">
        <f>Finish!N57</f>
        <v>Trawden AC</v>
      </c>
      <c r="D55" s="11" t="str">
        <f>Finish!O57&amp;Finish!Q57</f>
        <v>M50</v>
      </c>
      <c r="E55" s="133">
        <f>Finish!F57</f>
        <v>3.498842592592593E-2</v>
      </c>
      <c r="F55" s="11">
        <f>IF(Finish!J177="",Finish!H177,Finish!H177&amp;" (Fem "&amp;Finish!J177&amp;")")</f>
        <v>174</v>
      </c>
      <c r="G55" s="10" t="str">
        <f>Finish!M177</f>
        <v/>
      </c>
      <c r="H55" s="10" t="str">
        <f>Finish!N177</f>
        <v/>
      </c>
      <c r="I55" s="11" t="str">
        <f>Finish!O177&amp;Finish!Q177</f>
        <v/>
      </c>
      <c r="J55" s="134">
        <f>Finish!F177</f>
        <v>6.3194444444444442E-2</v>
      </c>
    </row>
    <row r="56" spans="1:10" x14ac:dyDescent="0.2">
      <c r="A56" s="11">
        <f>IF(Finish!J58="",Finish!H58,Finish!H58&amp;" (Fem "&amp;Finish!J58&amp;")")</f>
        <v>55</v>
      </c>
      <c r="B56" s="10" t="str">
        <f>Finish!M58</f>
        <v>Iain Asher</v>
      </c>
      <c r="C56" s="10" t="str">
        <f>Finish!N58</f>
        <v>Darwen Dashers</v>
      </c>
      <c r="D56" s="11" t="str">
        <f>Finish!O58&amp;Finish!Q58</f>
        <v>M55</v>
      </c>
      <c r="E56" s="133">
        <f>Finish!F58</f>
        <v>3.5509259259259261E-2</v>
      </c>
      <c r="F56" s="11">
        <f>IF(Finish!J178="",Finish!H178,Finish!H178&amp;" (Fem "&amp;Finish!J178&amp;")")</f>
        <v>175</v>
      </c>
      <c r="G56" s="10" t="str">
        <f>Finish!M178</f>
        <v/>
      </c>
      <c r="H56" s="10" t="str">
        <f>Finish!N178</f>
        <v/>
      </c>
      <c r="I56" s="11" t="str">
        <f>Finish!O178&amp;Finish!Q178</f>
        <v/>
      </c>
      <c r="J56" s="134">
        <f>Finish!F178</f>
        <v>6.3194444444444442E-2</v>
      </c>
    </row>
    <row r="57" spans="1:10" x14ac:dyDescent="0.2">
      <c r="A57" s="11">
        <f>IF(Finish!J59="",Finish!H59,Finish!H59&amp;" (Fem "&amp;Finish!J59&amp;")")</f>
        <v>56</v>
      </c>
      <c r="B57" s="10" t="str">
        <f>Finish!M59</f>
        <v>Pete Potter</v>
      </c>
      <c r="C57" s="10" t="str">
        <f>Finish!N59</f>
        <v>Prestwich AC</v>
      </c>
      <c r="D57" s="11" t="str">
        <f>Finish!O59&amp;Finish!Q59</f>
        <v>M40</v>
      </c>
      <c r="E57" s="133">
        <f>Finish!F59</f>
        <v>3.5902777777777777E-2</v>
      </c>
      <c r="F57" s="11">
        <f>IF(Finish!J179="",Finish!H179,Finish!H179&amp;" (Fem "&amp;Finish!J179&amp;")")</f>
        <v>176</v>
      </c>
      <c r="G57" s="10" t="str">
        <f>Finish!M179</f>
        <v/>
      </c>
      <c r="H57" s="10" t="str">
        <f>Finish!N179</f>
        <v/>
      </c>
      <c r="I57" s="11" t="str">
        <f>Finish!O179&amp;Finish!Q179</f>
        <v/>
      </c>
      <c r="J57" s="134">
        <f>Finish!F179</f>
        <v>6.3194444444444442E-2</v>
      </c>
    </row>
    <row r="58" spans="1:10" x14ac:dyDescent="0.2">
      <c r="A58" s="11">
        <f>IF(Finish!J60="",Finish!H60,Finish!H60&amp;" (Fem "&amp;Finish!J60&amp;")")</f>
        <v>57</v>
      </c>
      <c r="B58" s="10" t="str">
        <f>Finish!M60</f>
        <v>David Kenniford</v>
      </c>
      <c r="C58" s="10" t="str">
        <f>Finish!N60</f>
        <v>Accrington RR</v>
      </c>
      <c r="D58" s="11" t="str">
        <f>Finish!O60&amp;Finish!Q60</f>
        <v>M50</v>
      </c>
      <c r="E58" s="133">
        <f>Finish!F60</f>
        <v>3.6064814814814813E-2</v>
      </c>
      <c r="F58" s="11">
        <f>IF(Finish!J180="",Finish!H180,Finish!H180&amp;" (Fem "&amp;Finish!J180&amp;")")</f>
        <v>177</v>
      </c>
      <c r="G58" s="10" t="str">
        <f>Finish!M180</f>
        <v/>
      </c>
      <c r="H58" s="10" t="str">
        <f>Finish!N180</f>
        <v/>
      </c>
      <c r="I58" s="11" t="str">
        <f>Finish!O180&amp;Finish!Q180</f>
        <v/>
      </c>
      <c r="J58" s="134">
        <f>Finish!F180</f>
        <v>6.3194444444444442E-2</v>
      </c>
    </row>
    <row r="59" spans="1:10" x14ac:dyDescent="0.2">
      <c r="A59" s="11">
        <f>IF(Finish!J61="",Finish!H61,Finish!H61&amp;" (Fem "&amp;Finish!J61&amp;")")</f>
        <v>58</v>
      </c>
      <c r="B59" s="10" t="str">
        <f>Finish!M61</f>
        <v>Mark Nutter</v>
      </c>
      <c r="C59" s="10" t="str">
        <f>Finish!N61</f>
        <v>Clayton Le Moors</v>
      </c>
      <c r="D59" s="11" t="str">
        <f>Finish!O61&amp;Finish!Q61</f>
        <v>M60</v>
      </c>
      <c r="E59" s="133">
        <f>Finish!F61</f>
        <v>3.622685185185185E-2</v>
      </c>
      <c r="F59" s="11">
        <f>IF(Finish!J181="",Finish!H181,Finish!H181&amp;" (Fem "&amp;Finish!J181&amp;")")</f>
        <v>178</v>
      </c>
      <c r="G59" s="10" t="str">
        <f>Finish!M181</f>
        <v/>
      </c>
      <c r="H59" s="10" t="str">
        <f>Finish!N181</f>
        <v/>
      </c>
      <c r="I59" s="11" t="str">
        <f>Finish!O181&amp;Finish!Q181</f>
        <v/>
      </c>
      <c r="J59" s="134">
        <f>Finish!F181</f>
        <v>6.3194444444444442E-2</v>
      </c>
    </row>
    <row r="60" spans="1:10" x14ac:dyDescent="0.2">
      <c r="A60" s="11">
        <f>IF(Finish!J62="",Finish!H62,Finish!H62&amp;" (Fem "&amp;Finish!J62&amp;")")</f>
        <v>59</v>
      </c>
      <c r="B60" s="10" t="str">
        <f>Finish!M62</f>
        <v>Joshua Coupe</v>
      </c>
      <c r="C60" s="10" t="str">
        <f>Finish!N62</f>
        <v>Prestwich AC</v>
      </c>
      <c r="D60" s="11" t="str">
        <f>Finish!O62&amp;Finish!Q62</f>
        <v>M</v>
      </c>
      <c r="E60" s="133">
        <f>Finish!F62</f>
        <v>3.6249999999999998E-2</v>
      </c>
      <c r="F60" s="11">
        <f>IF(Finish!J182="",Finish!H182,Finish!H182&amp;" (Fem "&amp;Finish!J182&amp;")")</f>
        <v>179</v>
      </c>
      <c r="G60" s="10" t="str">
        <f>Finish!M182</f>
        <v/>
      </c>
      <c r="H60" s="10" t="str">
        <f>Finish!N182</f>
        <v/>
      </c>
      <c r="I60" s="11" t="str">
        <f>Finish!O182&amp;Finish!Q182</f>
        <v/>
      </c>
      <c r="J60" s="134">
        <f>Finish!F182</f>
        <v>6.3194444444444442E-2</v>
      </c>
    </row>
    <row r="61" spans="1:10" x14ac:dyDescent="0.2">
      <c r="A61" s="11">
        <f>IF(Finish!J63="",Finish!H63,Finish!H63&amp;" (Fem "&amp;Finish!J63&amp;")")</f>
        <v>60</v>
      </c>
      <c r="B61" s="10" t="str">
        <f>Finish!M63</f>
        <v>Matt Walker</v>
      </c>
      <c r="C61" s="10" t="str">
        <f>Finish!N63</f>
        <v xml:space="preserve">Rochdale </v>
      </c>
      <c r="D61" s="11" t="str">
        <f>Finish!O63&amp;Finish!Q63</f>
        <v>M55</v>
      </c>
      <c r="E61" s="133">
        <f>Finish!F63</f>
        <v>3.6319444444444446E-2</v>
      </c>
      <c r="F61" s="11">
        <f>IF(Finish!J183="",Finish!H183,Finish!H183&amp;" (Fem "&amp;Finish!J183&amp;")")</f>
        <v>180</v>
      </c>
      <c r="G61" s="10" t="str">
        <f>Finish!M183</f>
        <v/>
      </c>
      <c r="H61" s="10" t="str">
        <f>Finish!N183</f>
        <v/>
      </c>
      <c r="I61" s="11" t="str">
        <f>Finish!O183&amp;Finish!Q183</f>
        <v/>
      </c>
      <c r="J61" s="134">
        <f>Finish!F183</f>
        <v>6.3194444444444442E-2</v>
      </c>
    </row>
    <row r="62" spans="1:10" x14ac:dyDescent="0.2">
      <c r="A62" s="11">
        <f>IF(Finish!J64="",Finish!H64,Finish!H64&amp;" (Fem "&amp;Finish!J64&amp;")")</f>
        <v>61</v>
      </c>
      <c r="B62" s="10" t="str">
        <f>Finish!M64</f>
        <v>Richard Campbell</v>
      </c>
      <c r="C62" s="10" t="str">
        <f>Finish!N64</f>
        <v>Rossendale Harriers</v>
      </c>
      <c r="D62" s="11" t="str">
        <f>Finish!O64&amp;Finish!Q64</f>
        <v>M50</v>
      </c>
      <c r="E62" s="133">
        <f>Finish!F64</f>
        <v>3.6701388888888888E-2</v>
      </c>
      <c r="F62" s="11">
        <f>IF(Finish!J184="",Finish!H184,Finish!H184&amp;" (Fem "&amp;Finish!J184&amp;")")</f>
        <v>181</v>
      </c>
      <c r="G62" s="10" t="str">
        <f>Finish!M184</f>
        <v/>
      </c>
      <c r="H62" s="10" t="str">
        <f>Finish!N184</f>
        <v/>
      </c>
      <c r="I62" s="11" t="str">
        <f>Finish!O184&amp;Finish!Q184</f>
        <v/>
      </c>
      <c r="J62" s="134">
        <f>Finish!F184</f>
        <v>6.3194444444444442E-2</v>
      </c>
    </row>
    <row r="63" spans="1:10" x14ac:dyDescent="0.2">
      <c r="A63" s="11">
        <f>IF(Finish!J65="",Finish!H65,Finish!H65&amp;" (Fem "&amp;Finish!J65&amp;")")</f>
        <v>62</v>
      </c>
      <c r="B63" s="10" t="str">
        <f>Finish!M65</f>
        <v>Neil Cornfoot</v>
      </c>
      <c r="C63" s="10" t="str">
        <f>Finish!N65</f>
        <v>Rossendale Harriers</v>
      </c>
      <c r="D63" s="11" t="str">
        <f>Finish!O65&amp;Finish!Q65</f>
        <v>M50</v>
      </c>
      <c r="E63" s="133">
        <f>Finish!F65</f>
        <v>3.6979166666666667E-2</v>
      </c>
      <c r="F63" s="11">
        <f>IF(Finish!J185="",Finish!H185,Finish!H185&amp;" (Fem "&amp;Finish!J185&amp;")")</f>
        <v>182</v>
      </c>
      <c r="G63" s="10" t="str">
        <f>Finish!M185</f>
        <v/>
      </c>
      <c r="H63" s="10" t="str">
        <f>Finish!N185</f>
        <v/>
      </c>
      <c r="I63" s="11" t="str">
        <f>Finish!O185&amp;Finish!Q185</f>
        <v/>
      </c>
      <c r="J63" s="134">
        <f>Finish!F185</f>
        <v>6.3194444444444442E-2</v>
      </c>
    </row>
    <row r="64" spans="1:10" x14ac:dyDescent="0.2">
      <c r="A64" s="11" t="str">
        <f>IF(Finish!J66="",Finish!H66,Finish!H66&amp;" (Fem "&amp;Finish!J66&amp;")")</f>
        <v>63 (Fem 6)</v>
      </c>
      <c r="B64" s="10" t="str">
        <f>Finish!M66</f>
        <v>Paula Walsh</v>
      </c>
      <c r="C64" s="10" t="str">
        <f>Finish!N66</f>
        <v>Trawden AC</v>
      </c>
      <c r="D64" s="11" t="str">
        <f>Finish!O66&amp;Finish!Q66</f>
        <v>W45</v>
      </c>
      <c r="E64" s="133">
        <f>Finish!F66</f>
        <v>3.7013888888888888E-2</v>
      </c>
      <c r="F64" s="11">
        <f>IF(Finish!J186="",Finish!H186,Finish!H186&amp;" (Fem "&amp;Finish!J186&amp;")")</f>
        <v>183</v>
      </c>
      <c r="G64" s="10" t="str">
        <f>Finish!M186</f>
        <v/>
      </c>
      <c r="H64" s="10" t="str">
        <f>Finish!N186</f>
        <v/>
      </c>
      <c r="I64" s="11" t="str">
        <f>Finish!O186&amp;Finish!Q186</f>
        <v/>
      </c>
      <c r="J64" s="134">
        <f>Finish!F186</f>
        <v>6.3194444444444442E-2</v>
      </c>
    </row>
    <row r="65" spans="1:10" x14ac:dyDescent="0.2">
      <c r="A65" s="11">
        <f>IF(Finish!J67="",Finish!H67,Finish!H67&amp;" (Fem "&amp;Finish!J67&amp;")")</f>
        <v>64</v>
      </c>
      <c r="B65" s="10" t="str">
        <f>Finish!M67</f>
        <v>Dan Anderson</v>
      </c>
      <c r="C65" s="10" t="str">
        <f>Finish!N67</f>
        <v>unattached</v>
      </c>
      <c r="D65" s="11" t="str">
        <f>Finish!O67&amp;Finish!Q67</f>
        <v>M40</v>
      </c>
      <c r="E65" s="133">
        <f>Finish!F67</f>
        <v>3.7187499999999998E-2</v>
      </c>
      <c r="F65" s="11">
        <f>IF(Finish!J187="",Finish!H187,Finish!H187&amp;" (Fem "&amp;Finish!J187&amp;")")</f>
        <v>184</v>
      </c>
      <c r="G65" s="10" t="str">
        <f>Finish!M187</f>
        <v/>
      </c>
      <c r="H65" s="10" t="str">
        <f>Finish!N187</f>
        <v/>
      </c>
      <c r="I65" s="11" t="str">
        <f>Finish!O187&amp;Finish!Q187</f>
        <v/>
      </c>
      <c r="J65" s="134">
        <f>Finish!F187</f>
        <v>6.3194444444444442E-2</v>
      </c>
    </row>
    <row r="66" spans="1:10" x14ac:dyDescent="0.2">
      <c r="A66" s="11">
        <f>IF(Finish!J68="",Finish!H68,Finish!H68&amp;" (Fem "&amp;Finish!J68&amp;")")</f>
        <v>65</v>
      </c>
      <c r="B66" s="10" t="str">
        <f>Finish!M68</f>
        <v xml:space="preserve">Warren Grime </v>
      </c>
      <c r="C66" s="10" t="str">
        <f>Finish!N68</f>
        <v>unattached</v>
      </c>
      <c r="D66" s="11" t="str">
        <f>Finish!O68&amp;Finish!Q68</f>
        <v>M50</v>
      </c>
      <c r="E66" s="133">
        <f>Finish!F68</f>
        <v>3.740740740740741E-2</v>
      </c>
      <c r="F66" s="11">
        <f>IF(Finish!J188="",Finish!H188,Finish!H188&amp;" (Fem "&amp;Finish!J188&amp;")")</f>
        <v>185</v>
      </c>
      <c r="G66" s="10" t="str">
        <f>Finish!M188</f>
        <v/>
      </c>
      <c r="H66" s="10" t="str">
        <f>Finish!N188</f>
        <v/>
      </c>
      <c r="I66" s="11" t="str">
        <f>Finish!O188&amp;Finish!Q188</f>
        <v/>
      </c>
      <c r="J66" s="134">
        <f>Finish!F188</f>
        <v>6.3194444444444442E-2</v>
      </c>
    </row>
    <row r="67" spans="1:10" x14ac:dyDescent="0.2">
      <c r="A67" s="11">
        <f>IF(Finish!J69="",Finish!H69,Finish!H69&amp;" (Fem "&amp;Finish!J69&amp;")")</f>
        <v>66</v>
      </c>
      <c r="B67" s="10" t="str">
        <f>Finish!M69</f>
        <v>Peter Nuttall</v>
      </c>
      <c r="C67" s="10" t="str">
        <f>Finish!N69</f>
        <v>Rossendale Harriers</v>
      </c>
      <c r="D67" s="11" t="str">
        <f>Finish!O69&amp;Finish!Q69</f>
        <v>M60</v>
      </c>
      <c r="E67" s="133">
        <f>Finish!F69</f>
        <v>3.7581018518518521E-2</v>
      </c>
      <c r="F67" s="11">
        <f>IF(Finish!J189="",Finish!H189,Finish!H189&amp;" (Fem "&amp;Finish!J189&amp;")")</f>
        <v>186</v>
      </c>
      <c r="G67" s="10" t="str">
        <f>Finish!M189</f>
        <v/>
      </c>
      <c r="H67" s="10" t="str">
        <f>Finish!N189</f>
        <v/>
      </c>
      <c r="I67" s="11" t="str">
        <f>Finish!O189&amp;Finish!Q189</f>
        <v/>
      </c>
      <c r="J67" s="134">
        <f>Finish!F189</f>
        <v>6.3194444444444442E-2</v>
      </c>
    </row>
    <row r="68" spans="1:10" x14ac:dyDescent="0.2">
      <c r="A68" s="11">
        <f>IF(Finish!J70="",Finish!H70,Finish!H70&amp;" (Fem "&amp;Finish!J70&amp;")")</f>
        <v>67</v>
      </c>
      <c r="B68" s="10" t="str">
        <f>Finish!M70</f>
        <v>Peter Dugdale</v>
      </c>
      <c r="C68" s="10" t="str">
        <f>Finish!N70</f>
        <v>Clayton Le Moors</v>
      </c>
      <c r="D68" s="11" t="str">
        <f>Finish!O70&amp;Finish!Q70</f>
        <v>M65</v>
      </c>
      <c r="E68" s="133">
        <f>Finish!F70</f>
        <v>3.8055555555555558E-2</v>
      </c>
      <c r="F68" s="11">
        <f>IF(Finish!J190="",Finish!H190,Finish!H190&amp;" (Fem "&amp;Finish!J190&amp;")")</f>
        <v>187</v>
      </c>
      <c r="G68" s="10" t="str">
        <f>Finish!M190</f>
        <v/>
      </c>
      <c r="H68" s="10" t="str">
        <f>Finish!N190</f>
        <v/>
      </c>
      <c r="I68" s="11" t="str">
        <f>Finish!O190&amp;Finish!Q190</f>
        <v/>
      </c>
      <c r="J68" s="134">
        <f>Finish!F190</f>
        <v>6.3194444444444442E-2</v>
      </c>
    </row>
    <row r="69" spans="1:10" x14ac:dyDescent="0.2">
      <c r="A69" s="11" t="str">
        <f>IF(Finish!J71="",Finish!H71,Finish!H71&amp;" (Fem "&amp;Finish!J71&amp;")")</f>
        <v>68 (Fem 7)</v>
      </c>
      <c r="B69" s="10" t="str">
        <f>Finish!M71</f>
        <v>Sarah Walch</v>
      </c>
      <c r="C69" s="10" t="str">
        <f>Finish!N71</f>
        <v>Penistone Footpath Runners</v>
      </c>
      <c r="D69" s="11" t="str">
        <f>Finish!O71&amp;Finish!Q71</f>
        <v>W40*</v>
      </c>
      <c r="E69" s="133">
        <f>Finish!F71</f>
        <v>3.8078703703703705E-2</v>
      </c>
      <c r="F69" s="11">
        <f>IF(Finish!J191="",Finish!H191,Finish!H191&amp;" (Fem "&amp;Finish!J191&amp;")")</f>
        <v>188</v>
      </c>
      <c r="G69" s="10" t="str">
        <f>Finish!M191</f>
        <v/>
      </c>
      <c r="H69" s="10" t="str">
        <f>Finish!N191</f>
        <v/>
      </c>
      <c r="I69" s="11" t="str">
        <f>Finish!O191&amp;Finish!Q191</f>
        <v/>
      </c>
      <c r="J69" s="134">
        <f>Finish!F191</f>
        <v>6.3194444444444442E-2</v>
      </c>
    </row>
    <row r="70" spans="1:10" x14ac:dyDescent="0.2">
      <c r="A70" s="11" t="str">
        <f>IF(Finish!J72="",Finish!H72,Finish!H72&amp;" (Fem "&amp;Finish!J72&amp;")")</f>
        <v>69 (Fem 8)</v>
      </c>
      <c r="B70" s="10" t="str">
        <f>Finish!M72</f>
        <v>Claire Dobson</v>
      </c>
      <c r="C70" s="10" t="str">
        <f>Finish!N72</f>
        <v>Rossendale Harriers</v>
      </c>
      <c r="D70" s="11" t="str">
        <f>Finish!O72&amp;Finish!Q72</f>
        <v>W</v>
      </c>
      <c r="E70" s="133">
        <f>Finish!F72</f>
        <v>3.8437499999999999E-2</v>
      </c>
      <c r="F70" s="11">
        <f>IF(Finish!J192="",Finish!H192,Finish!H192&amp;" (Fem "&amp;Finish!J192&amp;")")</f>
        <v>189</v>
      </c>
      <c r="G70" s="10" t="str">
        <f>Finish!M192</f>
        <v/>
      </c>
      <c r="H70" s="10" t="str">
        <f>Finish!N192</f>
        <v/>
      </c>
      <c r="I70" s="11" t="str">
        <f>Finish!O192&amp;Finish!Q192</f>
        <v/>
      </c>
      <c r="J70" s="134">
        <f>Finish!F192</f>
        <v>6.3194444444444442E-2</v>
      </c>
    </row>
    <row r="71" spans="1:10" x14ac:dyDescent="0.2">
      <c r="A71" s="11">
        <f>IF(Finish!J73="",Finish!H73,Finish!H73&amp;" (Fem "&amp;Finish!J73&amp;")")</f>
        <v>70</v>
      </c>
      <c r="B71" s="10" t="str">
        <f>Finish!M73</f>
        <v>Harry Atkinson</v>
      </c>
      <c r="C71" s="10" t="str">
        <f>Finish!N73</f>
        <v>Bingley Harriers</v>
      </c>
      <c r="D71" s="11" t="str">
        <f>Finish!O73&amp;Finish!Q73</f>
        <v>M70</v>
      </c>
      <c r="E71" s="133">
        <f>Finish!F73</f>
        <v>3.9224537037037037E-2</v>
      </c>
      <c r="F71" s="11">
        <f>IF(Finish!J193="",Finish!H193,Finish!H193&amp;" (Fem "&amp;Finish!J193&amp;")")</f>
        <v>190</v>
      </c>
      <c r="G71" s="10" t="str">
        <f>Finish!M193</f>
        <v/>
      </c>
      <c r="H71" s="10" t="str">
        <f>Finish!N193</f>
        <v/>
      </c>
      <c r="I71" s="11" t="str">
        <f>Finish!O193&amp;Finish!Q193</f>
        <v/>
      </c>
      <c r="J71" s="134">
        <f>Finish!F193</f>
        <v>6.3194444444444442E-2</v>
      </c>
    </row>
    <row r="72" spans="1:10" x14ac:dyDescent="0.2">
      <c r="A72" s="11">
        <f>IF(Finish!J74="",Finish!H74,Finish!H74&amp;" (Fem "&amp;Finish!J74&amp;")")</f>
        <v>71</v>
      </c>
      <c r="B72" s="10" t="str">
        <f>Finish!M74</f>
        <v>John McDonald</v>
      </c>
      <c r="C72" s="10" t="str">
        <f>Finish!N74</f>
        <v>Trawden AC</v>
      </c>
      <c r="D72" s="11" t="str">
        <f>Finish!O74&amp;Finish!Q74</f>
        <v>M55</v>
      </c>
      <c r="E72" s="133">
        <f>Finish!F74</f>
        <v>3.9247685185185184E-2</v>
      </c>
      <c r="F72" s="11">
        <f>IF(Finish!J194="",Finish!H194,Finish!H194&amp;" (Fem "&amp;Finish!J194&amp;")")</f>
        <v>191</v>
      </c>
      <c r="G72" s="10" t="str">
        <f>Finish!M194</f>
        <v/>
      </c>
      <c r="H72" s="10" t="str">
        <f>Finish!N194</f>
        <v/>
      </c>
      <c r="I72" s="11" t="str">
        <f>Finish!O194&amp;Finish!Q194</f>
        <v/>
      </c>
      <c r="J72" s="134">
        <f>Finish!F194</f>
        <v>6.3194444444444442E-2</v>
      </c>
    </row>
    <row r="73" spans="1:10" x14ac:dyDescent="0.2">
      <c r="A73" s="11">
        <f>IF(Finish!J75="",Finish!H75,Finish!H75&amp;" (Fem "&amp;Finish!J75&amp;")")</f>
        <v>72</v>
      </c>
      <c r="B73" s="10" t="str">
        <f>Finish!M75</f>
        <v>Christopher Goldie</v>
      </c>
      <c r="C73" s="10" t="str">
        <f>Finish!N75</f>
        <v>Bowland FR</v>
      </c>
      <c r="D73" s="11" t="str">
        <f>Finish!O75&amp;Finish!Q75</f>
        <v>M40</v>
      </c>
      <c r="E73" s="133">
        <f>Finish!F75</f>
        <v>3.934027777777778E-2</v>
      </c>
      <c r="F73" s="11">
        <f>IF(Finish!J195="",Finish!H195,Finish!H195&amp;" (Fem "&amp;Finish!J195&amp;")")</f>
        <v>192</v>
      </c>
      <c r="G73" s="10" t="str">
        <f>Finish!M195</f>
        <v/>
      </c>
      <c r="H73" s="10" t="str">
        <f>Finish!N195</f>
        <v/>
      </c>
      <c r="I73" s="11" t="str">
        <f>Finish!O195&amp;Finish!Q195</f>
        <v/>
      </c>
      <c r="J73" s="134">
        <f>Finish!F195</f>
        <v>6.3194444444444442E-2</v>
      </c>
    </row>
    <row r="74" spans="1:10" x14ac:dyDescent="0.2">
      <c r="A74" s="11" t="str">
        <f>IF(Finish!J76="",Finish!H76,Finish!H76&amp;" (Fem "&amp;Finish!J76&amp;")")</f>
        <v>73 (Fem 9)</v>
      </c>
      <c r="B74" s="10" t="str">
        <f>Finish!M76</f>
        <v>Janet Carr</v>
      </c>
      <c r="C74" s="10" t="str">
        <f>Finish!N76</f>
        <v>Darwen Dashers</v>
      </c>
      <c r="D74" s="11" t="str">
        <f>Finish!O76&amp;Finish!Q76</f>
        <v>W40</v>
      </c>
      <c r="E74" s="133">
        <f>Finish!F76</f>
        <v>3.9421296296296295E-2</v>
      </c>
      <c r="F74" s="11">
        <f>IF(Finish!J196="",Finish!H196,Finish!H196&amp;" (Fem "&amp;Finish!J196&amp;")")</f>
        <v>193</v>
      </c>
      <c r="G74" s="10" t="str">
        <f>Finish!M196</f>
        <v/>
      </c>
      <c r="H74" s="10" t="str">
        <f>Finish!N196</f>
        <v/>
      </c>
      <c r="I74" s="11" t="str">
        <f>Finish!O196&amp;Finish!Q196</f>
        <v/>
      </c>
      <c r="J74" s="134">
        <f>Finish!F196</f>
        <v>6.3194444444444442E-2</v>
      </c>
    </row>
    <row r="75" spans="1:10" x14ac:dyDescent="0.2">
      <c r="A75" s="11" t="str">
        <f>IF(Finish!J77="",Finish!H77,Finish!H77&amp;" (Fem "&amp;Finish!J77&amp;")")</f>
        <v>74 (Fem 10)</v>
      </c>
      <c r="B75" s="10" t="str">
        <f>Finish!M77</f>
        <v>Beth Clayton</v>
      </c>
      <c r="C75" s="10" t="str">
        <f>Finish!N77</f>
        <v>Rossendale Harriers</v>
      </c>
      <c r="D75" s="11" t="str">
        <f>Finish!O77&amp;Finish!Q77</f>
        <v>W</v>
      </c>
      <c r="E75" s="133">
        <f>Finish!F77</f>
        <v>3.9479166666666669E-2</v>
      </c>
      <c r="F75" s="11">
        <f>IF(Finish!J197="",Finish!H197,Finish!H197&amp;" (Fem "&amp;Finish!J197&amp;")")</f>
        <v>194</v>
      </c>
      <c r="G75" s="10" t="str">
        <f>Finish!M197</f>
        <v/>
      </c>
      <c r="H75" s="10" t="str">
        <f>Finish!N197</f>
        <v/>
      </c>
      <c r="I75" s="11" t="str">
        <f>Finish!O197&amp;Finish!Q197</f>
        <v/>
      </c>
      <c r="J75" s="134">
        <f>Finish!F197</f>
        <v>6.3194444444444442E-2</v>
      </c>
    </row>
    <row r="76" spans="1:10" x14ac:dyDescent="0.2">
      <c r="A76" s="11">
        <f>IF(Finish!J78="",Finish!H78,Finish!H78&amp;" (Fem "&amp;Finish!J78&amp;")")</f>
        <v>75</v>
      </c>
      <c r="B76" s="10" t="str">
        <f>Finish!M78</f>
        <v>Ian Smith</v>
      </c>
      <c r="C76" s="10" t="str">
        <f>Finish!N78</f>
        <v>Ribble Valley</v>
      </c>
      <c r="D76" s="11" t="str">
        <f>Finish!O78&amp;Finish!Q78</f>
        <v>M70</v>
      </c>
      <c r="E76" s="133">
        <f>Finish!F78</f>
        <v>3.9525462962962964E-2</v>
      </c>
      <c r="F76" s="11">
        <f>IF(Finish!J198="",Finish!H198,Finish!H198&amp;" (Fem "&amp;Finish!J198&amp;")")</f>
        <v>195</v>
      </c>
      <c r="G76" s="10" t="str">
        <f>Finish!M198</f>
        <v/>
      </c>
      <c r="H76" s="10" t="str">
        <f>Finish!N198</f>
        <v/>
      </c>
      <c r="I76" s="11" t="str">
        <f>Finish!O198&amp;Finish!Q198</f>
        <v/>
      </c>
      <c r="J76" s="134">
        <f>Finish!F198</f>
        <v>6.3194444444444442E-2</v>
      </c>
    </row>
    <row r="77" spans="1:10" x14ac:dyDescent="0.2">
      <c r="A77" s="11">
        <f>IF(Finish!J79="",Finish!H79,Finish!H79&amp;" (Fem "&amp;Finish!J79&amp;")")</f>
        <v>76</v>
      </c>
      <c r="B77" s="10" t="str">
        <f>Finish!M79</f>
        <v>Lucy Parker</v>
      </c>
      <c r="C77" s="10" t="str">
        <f>Finish!N79</f>
        <v>Trawden AC</v>
      </c>
      <c r="D77" s="11" t="str">
        <f>Finish!O79&amp;Finish!Q79</f>
        <v>M40</v>
      </c>
      <c r="E77" s="133">
        <f>Finish!F79</f>
        <v>3.9548611111111111E-2</v>
      </c>
      <c r="F77" s="11">
        <f>IF(Finish!J199="",Finish!H199,Finish!H199&amp;" (Fem "&amp;Finish!J199&amp;")")</f>
        <v>196</v>
      </c>
      <c r="G77" s="10" t="str">
        <f>Finish!M199</f>
        <v/>
      </c>
      <c r="H77" s="10" t="str">
        <f>Finish!N199</f>
        <v/>
      </c>
      <c r="I77" s="11" t="str">
        <f>Finish!O199&amp;Finish!Q199</f>
        <v/>
      </c>
      <c r="J77" s="134">
        <f>Finish!F199</f>
        <v>6.3194444444444442E-2</v>
      </c>
    </row>
    <row r="78" spans="1:10" x14ac:dyDescent="0.2">
      <c r="A78" s="11" t="str">
        <f>IF(Finish!J80="",Finish!H80,Finish!H80&amp;" (Fem "&amp;Finish!J80&amp;")")</f>
        <v>77 (Fem 11)</v>
      </c>
      <c r="B78" s="10" t="str">
        <f>Finish!M80</f>
        <v>Hena Chaudry</v>
      </c>
      <c r="C78" s="10" t="str">
        <f>Finish!N80</f>
        <v>Rossendale Harriers</v>
      </c>
      <c r="D78" s="11" t="str">
        <f>Finish!O80&amp;Finish!Q80</f>
        <v>W40</v>
      </c>
      <c r="E78" s="133">
        <f>Finish!F80</f>
        <v>3.9571759259259258E-2</v>
      </c>
      <c r="F78" s="11">
        <f>IF(Finish!J200="",Finish!H200,Finish!H200&amp;" (Fem "&amp;Finish!J200&amp;")")</f>
        <v>197</v>
      </c>
      <c r="G78" s="10" t="str">
        <f>Finish!M200</f>
        <v/>
      </c>
      <c r="H78" s="10" t="str">
        <f>Finish!N200</f>
        <v/>
      </c>
      <c r="I78" s="11" t="str">
        <f>Finish!O200&amp;Finish!Q200</f>
        <v/>
      </c>
      <c r="J78" s="134">
        <f>Finish!F200</f>
        <v>6.3194444444444442E-2</v>
      </c>
    </row>
    <row r="79" spans="1:10" x14ac:dyDescent="0.2">
      <c r="A79" s="11">
        <f>IF(Finish!J81="",Finish!H81,Finish!H81&amp;" (Fem "&amp;Finish!J81&amp;")")</f>
        <v>78</v>
      </c>
      <c r="B79" s="10" t="str">
        <f>Finish!M81</f>
        <v>Peter Tasker</v>
      </c>
      <c r="C79" s="10" t="str">
        <f>Finish!N81</f>
        <v>Prestwich AC</v>
      </c>
      <c r="D79" s="11" t="str">
        <f>Finish!O81&amp;Finish!Q81</f>
        <v>M40</v>
      </c>
      <c r="E79" s="133">
        <f>Finish!F81</f>
        <v>3.9583333333333331E-2</v>
      </c>
      <c r="F79" s="11">
        <f>IF(Finish!J201="",Finish!H201,Finish!H201&amp;" (Fem "&amp;Finish!J201&amp;")")</f>
        <v>198</v>
      </c>
      <c r="G79" s="10" t="str">
        <f>Finish!M201</f>
        <v/>
      </c>
      <c r="H79" s="10" t="str">
        <f>Finish!N201</f>
        <v/>
      </c>
      <c r="I79" s="11" t="str">
        <f>Finish!O201&amp;Finish!Q201</f>
        <v/>
      </c>
      <c r="J79" s="134">
        <f>Finish!F201</f>
        <v>6.3194444444444442E-2</v>
      </c>
    </row>
    <row r="80" spans="1:10" x14ac:dyDescent="0.2">
      <c r="A80" s="11">
        <f>IF(Finish!J82="",Finish!H82,Finish!H82&amp;" (Fem "&amp;Finish!J82&amp;")")</f>
        <v>79</v>
      </c>
      <c r="B80" s="10" t="str">
        <f>Finish!M82</f>
        <v>Neil Hindle</v>
      </c>
      <c r="C80" s="10" t="str">
        <f>Finish!N82</f>
        <v>FRA</v>
      </c>
      <c r="D80" s="11" t="str">
        <f>Finish!O82&amp;Finish!Q82</f>
        <v>M65</v>
      </c>
      <c r="E80" s="133">
        <f>Finish!F82</f>
        <v>3.9780092592592589E-2</v>
      </c>
      <c r="F80" s="11">
        <f>IF(Finish!J202="",Finish!H202,Finish!H202&amp;" (Fem "&amp;Finish!J202&amp;")")</f>
        <v>199</v>
      </c>
      <c r="G80" s="10" t="str">
        <f>Finish!M202</f>
        <v/>
      </c>
      <c r="H80" s="10" t="str">
        <f>Finish!N202</f>
        <v/>
      </c>
      <c r="I80" s="11" t="str">
        <f>Finish!O202&amp;Finish!Q202</f>
        <v/>
      </c>
      <c r="J80" s="134">
        <f>Finish!F202</f>
        <v>6.3194444444444442E-2</v>
      </c>
    </row>
    <row r="81" spans="1:10" x14ac:dyDescent="0.2">
      <c r="A81" s="11">
        <f>IF(Finish!J83="",Finish!H83,Finish!H83&amp;" (Fem "&amp;Finish!J83&amp;")")</f>
        <v>80</v>
      </c>
      <c r="B81" s="10" t="str">
        <f>Finish!M83</f>
        <v>Harrison Smith</v>
      </c>
      <c r="C81" s="10" t="str">
        <f>Finish!N83</f>
        <v>Rossendale Harriers</v>
      </c>
      <c r="D81" s="11" t="str">
        <f>Finish!O83&amp;Finish!Q83</f>
        <v>MU21</v>
      </c>
      <c r="E81" s="133">
        <f>Finish!F83</f>
        <v>4.0219907407407406E-2</v>
      </c>
      <c r="F81" s="11">
        <f>IF(Finish!J203="",Finish!H203,Finish!H203&amp;" (Fem "&amp;Finish!J203&amp;")")</f>
        <v>200</v>
      </c>
      <c r="G81" s="10" t="str">
        <f>Finish!M203</f>
        <v/>
      </c>
      <c r="H81" s="10" t="str">
        <f>Finish!N203</f>
        <v/>
      </c>
      <c r="I81" s="11" t="str">
        <f>Finish!O203&amp;Finish!Q203</f>
        <v/>
      </c>
      <c r="J81" s="134">
        <f>Finish!F203</f>
        <v>6.3194444444444442E-2</v>
      </c>
    </row>
    <row r="82" spans="1:10" x14ac:dyDescent="0.2">
      <c r="A82" s="11">
        <f>IF(Finish!J84="",Finish!H84,Finish!H84&amp;" (Fem "&amp;Finish!J84&amp;")")</f>
        <v>81</v>
      </c>
      <c r="B82" s="10" t="str">
        <f>Finish!M84</f>
        <v>David Ashton</v>
      </c>
      <c r="C82" s="10" t="str">
        <f>Finish!N84</f>
        <v>FRA</v>
      </c>
      <c r="D82" s="11" t="str">
        <f>Finish!O84&amp;Finish!Q84</f>
        <v>M60</v>
      </c>
      <c r="E82" s="133">
        <f>Finish!F84</f>
        <v>4.0347222222222222E-2</v>
      </c>
      <c r="F82" s="11"/>
      <c r="I82" s="11"/>
      <c r="J82" s="84"/>
    </row>
    <row r="83" spans="1:10" x14ac:dyDescent="0.2">
      <c r="A83" s="11">
        <f>IF(Finish!J85="",Finish!H85,Finish!H85&amp;" (Fem "&amp;Finish!J85&amp;")")</f>
        <v>82</v>
      </c>
      <c r="B83" s="10" t="str">
        <f>Finish!M85</f>
        <v>Marc Vipham</v>
      </c>
      <c r="C83" s="10" t="str">
        <f>Finish!N85</f>
        <v>unattached</v>
      </c>
      <c r="D83" s="11" t="str">
        <f>Finish!O85&amp;Finish!Q85</f>
        <v>M40</v>
      </c>
      <c r="E83" s="133">
        <f>Finish!F85</f>
        <v>4.0381944444444443E-2</v>
      </c>
      <c r="F83" s="11"/>
      <c r="I83" s="11"/>
      <c r="J83" s="84"/>
    </row>
    <row r="84" spans="1:10" x14ac:dyDescent="0.2">
      <c r="A84" s="11">
        <f>IF(Finish!J86="",Finish!H86,Finish!H86&amp;" (Fem "&amp;Finish!J86&amp;")")</f>
        <v>83</v>
      </c>
      <c r="B84" s="10" t="str">
        <f>Finish!M86</f>
        <v>Rick Moore</v>
      </c>
      <c r="C84" s="10" t="str">
        <f>Finish!N86</f>
        <v>Clayton Le Moors</v>
      </c>
      <c r="D84" s="11" t="str">
        <f>Finish!O86&amp;Finish!Q86</f>
        <v>M60</v>
      </c>
      <c r="E84" s="133">
        <f>Finish!F86</f>
        <v>4.103009259259259E-2</v>
      </c>
      <c r="F84" s="11"/>
      <c r="I84" s="11"/>
      <c r="J84" s="84"/>
    </row>
    <row r="85" spans="1:10" x14ac:dyDescent="0.2">
      <c r="A85" s="11" t="str">
        <f>IF(Finish!J87="",Finish!H87,Finish!H87&amp;" (Fem "&amp;Finish!J87&amp;")")</f>
        <v>84 (Fem 12)</v>
      </c>
      <c r="B85" s="10" t="str">
        <f>Finish!M87</f>
        <v>Jen Helm</v>
      </c>
      <c r="C85" s="10" t="str">
        <f>Finish!N87</f>
        <v>Prestwich AC</v>
      </c>
      <c r="D85" s="11" t="str">
        <f>Finish!O87&amp;Finish!Q87</f>
        <v>W40</v>
      </c>
      <c r="E85" s="133">
        <f>Finish!F87</f>
        <v>4.1087962962962958E-2</v>
      </c>
      <c r="F85" s="11"/>
      <c r="I85" s="11"/>
      <c r="J85" s="84"/>
    </row>
    <row r="86" spans="1:10" x14ac:dyDescent="0.2">
      <c r="A86" s="11">
        <f>IF(Finish!J88="",Finish!H88,Finish!H88&amp;" (Fem "&amp;Finish!J88&amp;")")</f>
        <v>85</v>
      </c>
      <c r="B86" s="10" t="str">
        <f>Finish!M88</f>
        <v>Andrew Howarth</v>
      </c>
      <c r="C86" s="10" t="str">
        <f>Finish!N88</f>
        <v>Clayton Le Moors</v>
      </c>
      <c r="D86" s="11" t="str">
        <f>Finish!O88&amp;Finish!Q88</f>
        <v>M60</v>
      </c>
      <c r="E86" s="133">
        <f>Finish!F88</f>
        <v>4.1342592592592591E-2</v>
      </c>
      <c r="F86" s="11"/>
      <c r="I86" s="11"/>
      <c r="J86" s="84"/>
    </row>
    <row r="87" spans="1:10" x14ac:dyDescent="0.2">
      <c r="A87" s="11">
        <f>IF(Finish!J89="",Finish!H89,Finish!H89&amp;" (Fem "&amp;Finish!J89&amp;")")</f>
        <v>86</v>
      </c>
      <c r="B87" s="10" t="str">
        <f>Finish!M89</f>
        <v>Peter Bolton</v>
      </c>
      <c r="C87" s="10" t="str">
        <f>Finish!N89</f>
        <v>Red Rose</v>
      </c>
      <c r="D87" s="11" t="str">
        <f>Finish!O89&amp;Finish!Q89</f>
        <v>M60</v>
      </c>
      <c r="E87" s="133">
        <f>Finish!F89</f>
        <v>4.1585648148148142E-2</v>
      </c>
      <c r="F87" s="11"/>
      <c r="I87" s="11"/>
      <c r="J87" s="84"/>
    </row>
    <row r="88" spans="1:10" x14ac:dyDescent="0.2">
      <c r="A88" s="11">
        <f>IF(Finish!J90="",Finish!H90,Finish!H90&amp;" (Fem "&amp;Finish!J90&amp;")")</f>
        <v>87</v>
      </c>
      <c r="B88" s="10" t="str">
        <f>Finish!M90</f>
        <v>Matthew Cox</v>
      </c>
      <c r="C88" s="10" t="str">
        <f>Finish!N90</f>
        <v xml:space="preserve">Rochdale </v>
      </c>
      <c r="D88" s="11" t="str">
        <f>Finish!O90&amp;Finish!Q90</f>
        <v>M60</v>
      </c>
      <c r="E88" s="133">
        <f>Finish!F90</f>
        <v>4.1840277777777775E-2</v>
      </c>
    </row>
    <row r="89" spans="1:10" x14ac:dyDescent="0.2">
      <c r="A89" s="11" t="str">
        <f>IF(Finish!J91="",Finish!H91,Finish!H91&amp;" (Fem "&amp;Finish!J91&amp;")")</f>
        <v>88 (Fem 13)</v>
      </c>
      <c r="B89" s="10" t="str">
        <f>Finish!M91</f>
        <v>Michelle Young</v>
      </c>
      <c r="C89" s="10" t="str">
        <f>Finish!N91</f>
        <v>Rossendale Harriers</v>
      </c>
      <c r="D89" s="11" t="str">
        <f>Finish!O91&amp;Finish!Q91</f>
        <v>W45</v>
      </c>
      <c r="E89" s="133">
        <f>Finish!F91</f>
        <v>4.2106481481481488E-2</v>
      </c>
      <c r="F89" s="27" t="s">
        <v>23</v>
      </c>
      <c r="J89" s="81" t="s">
        <v>13</v>
      </c>
    </row>
    <row r="90" spans="1:10" x14ac:dyDescent="0.2">
      <c r="A90" s="11" t="str">
        <f>IF(Finish!J92="",Finish!H92,Finish!H92&amp;" (Fem "&amp;Finish!J92&amp;")")</f>
        <v>89 (Fem 14)</v>
      </c>
      <c r="B90" s="10" t="str">
        <f>Finish!M92</f>
        <v>Samantha Barnes</v>
      </c>
      <c r="C90" s="10" t="str">
        <f>Finish!N92</f>
        <v>Trawden AC</v>
      </c>
      <c r="D90" s="11" t="str">
        <f>Finish!O92&amp;Finish!Q92</f>
        <v>W45</v>
      </c>
      <c r="E90" s="133">
        <f>Finish!F92</f>
        <v>4.3726851851851857E-2</v>
      </c>
      <c r="F90" s="10">
        <v>1</v>
      </c>
      <c r="G90" s="10" t="str">
        <f>VLOOKUP($H90,'Work (Mteams)'!$B:$F,2,FALSE)</f>
        <v>Grant Cunliffe</v>
      </c>
      <c r="H90" s="10" t="str">
        <f>VLOOKUP($F90,'Work (Mteams)'!$A:$F,2,FALSE)</f>
        <v>Rossendale Harriers</v>
      </c>
      <c r="I90" s="10">
        <f>VLOOKUP($H90,'Work (Mteams)'!$B:$F,3,FALSE)</f>
        <v>1</v>
      </c>
      <c r="J90" s="10">
        <f>VLOOKUP($F90,'Work (Mteams)'!$A:$F,6,FALSE)</f>
        <v>6</v>
      </c>
    </row>
    <row r="91" spans="1:10" x14ac:dyDescent="0.2">
      <c r="A91" s="11">
        <f>IF(Finish!J93="",Finish!H93,Finish!H93&amp;" (Fem "&amp;Finish!J93&amp;")")</f>
        <v>90</v>
      </c>
      <c r="B91" s="10" t="str">
        <f>Finish!M93</f>
        <v>Liam Moden</v>
      </c>
      <c r="C91" s="10" t="str">
        <f>Finish!N93</f>
        <v>Accrington RR</v>
      </c>
      <c r="D91" s="11" t="str">
        <f>Finish!O93&amp;Finish!Q93</f>
        <v>M55</v>
      </c>
      <c r="E91" s="133">
        <f>Finish!F93</f>
        <v>4.4108796296296299E-2</v>
      </c>
      <c r="G91" s="10" t="str">
        <f>VLOOKUP($H90,'Work (Mteams)'!$G:$I,2,FALSE)</f>
        <v>Joe Ormerod</v>
      </c>
      <c r="I91" s="10">
        <f>VLOOKUP($H90,'Work (Mteams)'!$G:$I,3,FALSE)</f>
        <v>2</v>
      </c>
    </row>
    <row r="92" spans="1:10" x14ac:dyDescent="0.2">
      <c r="A92" s="11">
        <f>IF(Finish!J94="",Finish!H94,Finish!H94&amp;" (Fem "&amp;Finish!J94&amp;")")</f>
        <v>91</v>
      </c>
      <c r="B92" s="10" t="str">
        <f>Finish!M94</f>
        <v>Simon Stafford</v>
      </c>
      <c r="C92" s="10" t="str">
        <f>Finish!N94</f>
        <v>unattached</v>
      </c>
      <c r="D92" s="11" t="str">
        <f>Finish!O94&amp;Finish!Q94</f>
        <v>M50</v>
      </c>
      <c r="E92" s="133">
        <f>Finish!F94</f>
        <v>4.4409722222222225E-2</v>
      </c>
      <c r="G92" s="10" t="str">
        <f>VLOOKUP($H90,'Work (Mteams)'!$J:$L,2,FALSE)</f>
        <v>Joe Hopley</v>
      </c>
      <c r="I92" s="10">
        <f>VLOOKUP($H90,'Work (Mteams)'!$J:$L,3,FALSE)</f>
        <v>3</v>
      </c>
    </row>
    <row r="93" spans="1:10" x14ac:dyDescent="0.2">
      <c r="A93" s="11" t="str">
        <f>IF(Finish!J95="",Finish!H95,Finish!H95&amp;" (Fem "&amp;Finish!J95&amp;")")</f>
        <v>92 (Fem 15)</v>
      </c>
      <c r="B93" s="10" t="str">
        <f>Finish!M95</f>
        <v>Lorraine Frances</v>
      </c>
      <c r="C93" s="10" t="str">
        <f>Finish!N95</f>
        <v>Trawden AC</v>
      </c>
      <c r="D93" s="11" t="str">
        <f>Finish!O95&amp;Finish!Q95</f>
        <v>W45</v>
      </c>
      <c r="E93" s="133">
        <f>Finish!F95</f>
        <v>4.5983796296296293E-2</v>
      </c>
    </row>
    <row r="94" spans="1:10" x14ac:dyDescent="0.2">
      <c r="A94" s="11">
        <f>IF(Finish!J96="",Finish!H96,Finish!H96&amp;" (Fem "&amp;Finish!J96&amp;")")</f>
        <v>93</v>
      </c>
      <c r="B94" s="10" t="str">
        <f>Finish!M96</f>
        <v xml:space="preserve">Robert Smith </v>
      </c>
      <c r="C94" s="10" t="str">
        <f>Finish!N96</f>
        <v>Trawden AC</v>
      </c>
      <c r="D94" s="11" t="str">
        <f>Finish!O96&amp;Finish!Q96</f>
        <v>M65</v>
      </c>
      <c r="E94" s="133">
        <f>Finish!F96</f>
        <v>4.685185185185186E-2</v>
      </c>
      <c r="F94" s="10">
        <v>2</v>
      </c>
      <c r="G94" s="10" t="str">
        <f>VLOOKUP($H94,'Work (Mteams)'!$B:$F,2,FALSE)</f>
        <v>Jonny Hall</v>
      </c>
      <c r="H94" s="10" t="str">
        <f>VLOOKUP($F94,'Work (Mteams)'!$A:$F,2,FALSE)</f>
        <v>Clayton Le Moors</v>
      </c>
      <c r="I94" s="10">
        <f>VLOOKUP($H94,'Work (Mteams)'!$B:$F,3,FALSE)</f>
        <v>10</v>
      </c>
      <c r="J94" s="10">
        <f>VLOOKUP($F94,'Work (Mteams)'!$A:$F,6,FALSE)</f>
        <v>44</v>
      </c>
    </row>
    <row r="95" spans="1:10" x14ac:dyDescent="0.2">
      <c r="A95" s="11" t="str">
        <f>IF(Finish!J97="",Finish!H97,Finish!H97&amp;" (Fem "&amp;Finish!J97&amp;")")</f>
        <v>94 (Fem 16)</v>
      </c>
      <c r="B95" s="10" t="str">
        <f>Finish!M97</f>
        <v>Joanne Houghton</v>
      </c>
      <c r="C95" s="10" t="str">
        <f>Finish!N97</f>
        <v>Prestwich AC</v>
      </c>
      <c r="D95" s="11" t="str">
        <f>Finish!O97&amp;Finish!Q97</f>
        <v>W55*</v>
      </c>
      <c r="E95" s="133">
        <f>Finish!F97</f>
        <v>4.6909722222222228E-2</v>
      </c>
      <c r="G95" s="10" t="str">
        <f>VLOOKUP($H94,'Work (Mteams)'!$G:$I,2,FALSE)</f>
        <v>Ben Nield</v>
      </c>
      <c r="I95" s="10">
        <f>VLOOKUP($H94,'Work (Mteams)'!$G:$I,3,FALSE)</f>
        <v>16</v>
      </c>
    </row>
    <row r="96" spans="1:10" x14ac:dyDescent="0.2">
      <c r="A96" s="11">
        <f>IF(Finish!J98="",Finish!H98,Finish!H98&amp;" (Fem "&amp;Finish!J98&amp;")")</f>
        <v>95</v>
      </c>
      <c r="B96" s="10" t="str">
        <f>Finish!M98</f>
        <v>Zachary Taylor</v>
      </c>
      <c r="C96" s="10" t="str">
        <f>Finish!N98</f>
        <v>Prestwich AC</v>
      </c>
      <c r="D96" s="11" t="str">
        <f>Finish!O98&amp;Finish!Q98</f>
        <v>MU21</v>
      </c>
      <c r="E96" s="133">
        <f>Finish!F98</f>
        <v>4.6944444444444448E-2</v>
      </c>
      <c r="G96" s="10" t="str">
        <f>VLOOKUP($H94,'Work (Mteams)'!$J:$L,2,FALSE)</f>
        <v>Dom Howell</v>
      </c>
      <c r="I96" s="10">
        <f>VLOOKUP($H94,'Work (Mteams)'!$J:$L,3,FALSE)</f>
        <v>18</v>
      </c>
    </row>
    <row r="97" spans="1:10" x14ac:dyDescent="0.2">
      <c r="A97" s="11">
        <f>IF(Finish!J99="",Finish!H99,Finish!H99&amp;" (Fem "&amp;Finish!J99&amp;")")</f>
        <v>96</v>
      </c>
      <c r="B97" s="10" t="str">
        <f>Finish!M99</f>
        <v>Philip Taylor</v>
      </c>
      <c r="C97" s="10" t="str">
        <f>Finish!N99</f>
        <v>Prestwich AC</v>
      </c>
      <c r="D97" s="11" t="str">
        <f>Finish!O99&amp;Finish!Q99</f>
        <v>M65</v>
      </c>
      <c r="E97" s="133">
        <f>Finish!F99</f>
        <v>4.6967592592592596E-2</v>
      </c>
    </row>
    <row r="98" spans="1:10" x14ac:dyDescent="0.2">
      <c r="A98" s="11">
        <f>IF(Finish!J100="",Finish!H100,Finish!H100&amp;" (Fem "&amp;Finish!J100&amp;")")</f>
        <v>97</v>
      </c>
      <c r="B98" s="10" t="str">
        <f>Finish!M100</f>
        <v>Mick James</v>
      </c>
      <c r="C98" s="10" t="str">
        <f>Finish!N100</f>
        <v>Trawden AC</v>
      </c>
      <c r="D98" s="11" t="str">
        <f>Finish!O100&amp;Finish!Q100</f>
        <v>M60</v>
      </c>
      <c r="E98" s="133">
        <f>Finish!F100</f>
        <v>4.8796296296296303E-2</v>
      </c>
      <c r="F98" s="10">
        <v>3</v>
      </c>
      <c r="G98" s="10" t="str">
        <f>VLOOKUP($H98,'Work (Mteams)'!$B:$F,2,FALSE)</f>
        <v>Logan Ditando</v>
      </c>
      <c r="H98" s="10" t="str">
        <f>VLOOKUP($F98,'Work (Mteams)'!$A:$F,2,FALSE)</f>
        <v>Prestwich AC</v>
      </c>
      <c r="I98" s="10">
        <f>VLOOKUP($H98,'Work (Mteams)'!$B:$F,3,FALSE)</f>
        <v>12</v>
      </c>
      <c r="J98" s="10">
        <f>VLOOKUP($F98,'Work (Mteams)'!$A:$F,6,FALSE)</f>
        <v>49</v>
      </c>
    </row>
    <row r="99" spans="1:10" x14ac:dyDescent="0.2">
      <c r="A99" s="11">
        <f>IF(Finish!J101="",Finish!H101,Finish!H101&amp;" (Fem "&amp;Finish!J101&amp;")")</f>
        <v>98</v>
      </c>
      <c r="B99" s="10" t="str">
        <f>Finish!M101</f>
        <v>Chris Cash</v>
      </c>
      <c r="C99" s="10" t="str">
        <f>Finish!N101</f>
        <v>Darwen Dashers</v>
      </c>
      <c r="D99" s="11" t="str">
        <f>Finish!O101&amp;Finish!Q101</f>
        <v>M65</v>
      </c>
      <c r="E99" s="133">
        <f>Finish!F101</f>
        <v>5.2280092592592593E-2</v>
      </c>
      <c r="G99" s="10" t="str">
        <f>VLOOKUP($H98,'Work (Mteams)'!$G:$I,2,FALSE)</f>
        <v>Daniel Cottell</v>
      </c>
      <c r="I99" s="10">
        <f>VLOOKUP($H98,'Work (Mteams)'!$G:$I,3,FALSE)</f>
        <v>17</v>
      </c>
    </row>
    <row r="100" spans="1:10" x14ac:dyDescent="0.2">
      <c r="A100" s="11" t="str">
        <f>IF(Finish!J102="",Finish!H102,Finish!H102&amp;" (Fem "&amp;Finish!J102&amp;")")</f>
        <v>99 (Fem 17)</v>
      </c>
      <c r="B100" s="10" t="str">
        <f>Finish!M102</f>
        <v>Karen Windle</v>
      </c>
      <c r="C100" s="10" t="str">
        <f>Finish!N102</f>
        <v>Trawden AC</v>
      </c>
      <c r="D100" s="11" t="str">
        <f>Finish!O102&amp;Finish!Q102</f>
        <v>W60</v>
      </c>
      <c r="E100" s="133">
        <f>Finish!F102</f>
        <v>5.2465277777777784E-2</v>
      </c>
      <c r="G100" s="10" t="str">
        <f>VLOOKUP($H98,'Work (Mteams)'!$J:$L,2,FALSE)</f>
        <v xml:space="preserve">Samuel Smith </v>
      </c>
      <c r="I100" s="10">
        <f>VLOOKUP($H98,'Work (Mteams)'!$J:$L,3,FALSE)</f>
        <v>20</v>
      </c>
    </row>
    <row r="101" spans="1:10" x14ac:dyDescent="0.2">
      <c r="A101" s="11" t="str">
        <f>IF(Finish!J103="",Finish!H103,Finish!H103&amp;" (Fem "&amp;Finish!J103&amp;")")</f>
        <v>100 (Fem 18)</v>
      </c>
      <c r="B101" s="10" t="str">
        <f>Finish!M103</f>
        <v>Linda Zagorski</v>
      </c>
      <c r="C101" s="10" t="str">
        <f>Finish!N103</f>
        <v>Trawden AC</v>
      </c>
      <c r="D101" s="11" t="str">
        <f>Finish!O103&amp;Finish!Q103</f>
        <v>W60</v>
      </c>
      <c r="E101" s="133">
        <f>Finish!F103</f>
        <v>5.2638888888888895E-2</v>
      </c>
    </row>
    <row r="102" spans="1:10" x14ac:dyDescent="0.2">
      <c r="A102" s="11" t="str">
        <f>IF(Finish!J104="",Finish!H104,Finish!H104&amp;" (Fem "&amp;Finish!J104&amp;")")</f>
        <v>101 (Fem 19)</v>
      </c>
      <c r="B102" s="10" t="str">
        <f>Finish!M104</f>
        <v>Linda Coffey</v>
      </c>
      <c r="C102" s="10" t="str">
        <f>Finish!N104</f>
        <v>Darwen Dashers</v>
      </c>
      <c r="D102" s="11" t="str">
        <f>Finish!O104&amp;Finish!Q104</f>
        <v>W70*</v>
      </c>
      <c r="E102" s="133">
        <f>Finish!F104</f>
        <v>5.2812499999999991E-2</v>
      </c>
      <c r="F102" s="10">
        <v>4</v>
      </c>
      <c r="G102" s="10" t="str">
        <f>VLOOKUP($H102,'Work (Mteams)'!$B:$F,2,FALSE)</f>
        <v>Brian Shaw</v>
      </c>
      <c r="H102" s="10" t="str">
        <f>VLOOKUP($F102,'Work (Mteams)'!$A:$F,2,FALSE)</f>
        <v>Darwen Dashers</v>
      </c>
      <c r="I102" s="10">
        <f>VLOOKUP($H102,'Work (Mteams)'!$B:$F,3,FALSE)</f>
        <v>11</v>
      </c>
      <c r="J102" s="10">
        <f>VLOOKUP($F102,'Work (Mteams)'!$A:$F,6,FALSE)</f>
        <v>71</v>
      </c>
    </row>
    <row r="103" spans="1:10" x14ac:dyDescent="0.2">
      <c r="A103" s="11" t="str">
        <f>IF(Finish!J105="",Finish!H105,Finish!H105&amp;" (Fem "&amp;Finish!J105&amp;")")</f>
        <v>102 (Fem 20)</v>
      </c>
      <c r="B103" s="10" t="str">
        <f>Finish!M105</f>
        <v>Rebecca Simms</v>
      </c>
      <c r="C103" s="10" t="str">
        <f>Finish!N105</f>
        <v>Darwen Dashers</v>
      </c>
      <c r="D103" s="11" t="str">
        <f>Finish!O105&amp;Finish!Q105</f>
        <v>W55</v>
      </c>
      <c r="E103" s="133">
        <f>Finish!F105</f>
        <v>5.3182870370370366E-2</v>
      </c>
      <c r="G103" s="10" t="str">
        <f>VLOOKUP($H102,'Work (Mteams)'!$G:$I,2,FALSE)</f>
        <v>Gareth Davies</v>
      </c>
      <c r="I103" s="10">
        <f>VLOOKUP($H102,'Work (Mteams)'!$G:$I,3,FALSE)</f>
        <v>24</v>
      </c>
    </row>
    <row r="104" spans="1:10" x14ac:dyDescent="0.2">
      <c r="A104" s="11" t="str">
        <f>IF(Finish!J106="",Finish!H106,Finish!H106&amp;" (Fem "&amp;Finish!J106&amp;")")</f>
        <v>103 (Fem 21)</v>
      </c>
      <c r="B104" s="10" t="str">
        <f>Finish!M106</f>
        <v>Helen Harrison</v>
      </c>
      <c r="C104" s="10" t="str">
        <f>Finish!N106</f>
        <v>Clayton Le Moors</v>
      </c>
      <c r="D104" s="11" t="str">
        <f>Finish!O106&amp;Finish!Q106</f>
        <v>W55</v>
      </c>
      <c r="E104" s="133">
        <f>Finish!F106</f>
        <v>5.5543981481481479E-2</v>
      </c>
      <c r="G104" s="10" t="str">
        <f>VLOOKUP($H102,'Work (Mteams)'!$J:$L,2,FALSE)</f>
        <v>Chris Cash</v>
      </c>
      <c r="I104" s="10">
        <f>VLOOKUP($H102,'Work (Mteams)'!$J:$L,3,FALSE)</f>
        <v>36</v>
      </c>
    </row>
    <row r="105" spans="1:10" x14ac:dyDescent="0.2">
      <c r="A105" s="11" t="str">
        <f>IF(Finish!J107="",Finish!H107,Finish!H107&amp;" (Fem "&amp;Finish!J107&amp;")")</f>
        <v>104 (Fem 22)</v>
      </c>
      <c r="B105" s="10" t="str">
        <f>Finish!M107</f>
        <v>Hayley White</v>
      </c>
      <c r="C105" s="10" t="str">
        <f>Finish!N107</f>
        <v>WWHR</v>
      </c>
      <c r="D105" s="11" t="str">
        <f>Finish!O107&amp;Finish!Q107</f>
        <v>W55</v>
      </c>
      <c r="E105" s="133">
        <f>Finish!F107</f>
        <v>5.5902777777777773E-2</v>
      </c>
    </row>
    <row r="106" spans="1:10" x14ac:dyDescent="0.2">
      <c r="A106" s="11" t="str">
        <f>IF(Finish!J108="",Finish!H108,Finish!H108&amp;" (Fem "&amp;Finish!J108&amp;")")</f>
        <v>105 (Fem 23)</v>
      </c>
      <c r="B106" s="10" t="str">
        <f>Finish!M108</f>
        <v xml:space="preserve">Hilary Farren </v>
      </c>
      <c r="C106" s="10" t="str">
        <f>Finish!N108</f>
        <v>Rossendale Harriers</v>
      </c>
      <c r="D106" s="11" t="str">
        <f>Finish!O108&amp;Finish!Q108</f>
        <v>W60</v>
      </c>
      <c r="E106" s="133">
        <f>Finish!F108</f>
        <v>5.6087962962962958E-2</v>
      </c>
      <c r="F106" s="10">
        <v>5</v>
      </c>
      <c r="G106" s="10" t="str">
        <f>VLOOKUP($H106,'Work (Mteams)'!$B:$F,2,FALSE)</f>
        <v>Gaz Pemberton</v>
      </c>
      <c r="H106" s="10" t="str">
        <f>VLOOKUP($F106,'Work (Mteams)'!$A:$F,2,FALSE)</f>
        <v>Todmorden Harriers</v>
      </c>
      <c r="I106" s="10">
        <f>VLOOKUP($H106,'Work (Mteams)'!$B:$F,3,FALSE)</f>
        <v>7</v>
      </c>
      <c r="J106" s="10">
        <f>VLOOKUP($F106,'Work (Mteams)'!$A:$F,6,FALSE)</f>
        <v>106</v>
      </c>
    </row>
    <row r="107" spans="1:10" x14ac:dyDescent="0.2">
      <c r="A107" s="11">
        <f>IF(Finish!J109="",Finish!H109,Finish!H109&amp;" (Fem "&amp;Finish!J109&amp;")")</f>
        <v>106</v>
      </c>
      <c r="B107" s="10" t="str">
        <f>Finish!M109</f>
        <v>Jim Taylor</v>
      </c>
      <c r="C107" s="10" t="str">
        <f>Finish!N109</f>
        <v>Darwen Dashers</v>
      </c>
      <c r="D107" s="11" t="str">
        <f>Finish!O109&amp;Finish!Q109</f>
        <v>M70</v>
      </c>
      <c r="E107" s="133">
        <f>Finish!F109</f>
        <v>6.2361111111111117E-2</v>
      </c>
      <c r="G107" s="10" t="str">
        <f>VLOOKUP($H106,'Work (Mteams)'!$G:$I,2,FALSE)</f>
        <v>Kath Brierley</v>
      </c>
      <c r="I107" s="10">
        <f>VLOOKUP($H106,'Work (Mteams)'!$G:$I,3,FALSE)</f>
        <v>49</v>
      </c>
    </row>
    <row r="108" spans="1:10" x14ac:dyDescent="0.2">
      <c r="A108" s="11" t="str">
        <f>IF(Finish!J110="",Finish!H110,Finish!H110&amp;" (Fem "&amp;Finish!J110&amp;")")</f>
        <v>107 (Fem 24)</v>
      </c>
      <c r="B108" s="10" t="str">
        <f>Finish!M110</f>
        <v>Elizabeth Calvert</v>
      </c>
      <c r="C108" s="10" t="str">
        <f>Finish!N110</f>
        <v>Prestwich AC</v>
      </c>
      <c r="D108" s="11" t="str">
        <f>Finish!O110&amp;Finish!Q110</f>
        <v>W45</v>
      </c>
      <c r="E108" s="133">
        <f>Finish!F110</f>
        <v>6.3437499999999994E-2</v>
      </c>
      <c r="G108" s="10" t="str">
        <f>VLOOKUP($H106,'Work (Mteams)'!$J:$L,2,FALSE)</f>
        <v>Mick Cooper</v>
      </c>
      <c r="I108" s="10">
        <f>VLOOKUP($H106,'Work (Mteams)'!$J:$L,3,FALSE)</f>
        <v>50</v>
      </c>
    </row>
    <row r="109" spans="1:10" x14ac:dyDescent="0.2">
      <c r="A109" s="11">
        <f>IF(Finish!J111="",Finish!H111,Finish!H111&amp;" (Fem "&amp;Finish!J111&amp;")")</f>
        <v>108</v>
      </c>
      <c r="B109" s="10" t="str">
        <f>Finish!M111</f>
        <v>Philip Greenwood</v>
      </c>
      <c r="C109" s="10" t="str">
        <f>Finish!N111</f>
        <v>Rossendale Harriers</v>
      </c>
      <c r="D109" s="11" t="str">
        <f>Finish!O111&amp;Finish!Q111</f>
        <v>M</v>
      </c>
      <c r="E109" s="133">
        <f>Finish!F111</f>
        <v>6.3460648148148155E-2</v>
      </c>
    </row>
    <row r="110" spans="1:10" x14ac:dyDescent="0.2">
      <c r="A110" s="11">
        <f>IF(Finish!J112="",Finish!H112,Finish!H112&amp;" (Fem "&amp;Finish!J112&amp;")")</f>
        <v>109</v>
      </c>
      <c r="B110" s="10" t="str">
        <f>Finish!M112</f>
        <v>Andrew Lee</v>
      </c>
      <c r="C110" s="10" t="str">
        <f>Finish!N112</f>
        <v>Rossendale Harriers</v>
      </c>
      <c r="D110" s="11" t="str">
        <f>Finish!O112&amp;Finish!Q112</f>
        <v>M50</v>
      </c>
      <c r="E110" s="133" t="e">
        <f>Finish!F112</f>
        <v>#VALUE!</v>
      </c>
      <c r="F110" s="27" t="s">
        <v>61</v>
      </c>
      <c r="J110" s="81" t="s">
        <v>13</v>
      </c>
    </row>
    <row r="111" spans="1:10" x14ac:dyDescent="0.2">
      <c r="A111" s="11">
        <f>IF(Finish!J113="",Finish!H113,Finish!H113&amp;" (Fem "&amp;Finish!J113&amp;")")</f>
        <v>110</v>
      </c>
      <c r="B111" s="10" t="str">
        <f>Finish!M113</f>
        <v>Peter Coates</v>
      </c>
      <c r="C111" s="10" t="str">
        <f>Finish!N113</f>
        <v>Clayton Le Moors</v>
      </c>
      <c r="D111" s="11" t="str">
        <f>Finish!O113&amp;Finish!Q113</f>
        <v>M45</v>
      </c>
      <c r="E111" s="133" t="e">
        <f>Finish!F113</f>
        <v>#VALUE!</v>
      </c>
      <c r="F111" s="10">
        <v>1</v>
      </c>
      <c r="G111" s="10" t="str">
        <f>VLOOKUP($H111,'Work (Wteams)'!$B:$F,2,FALSE)</f>
        <v>Lisa Parker</v>
      </c>
      <c r="H111" s="10" t="str">
        <f>VLOOKUP($F111,'Work (Wteams)'!$A:$F,2,FALSE)</f>
        <v>Rossendale Harriers</v>
      </c>
      <c r="I111" s="10">
        <f>VLOOKUP($H111,'Work (Wteams)'!$B:$F,3,FALSE)</f>
        <v>1</v>
      </c>
      <c r="J111" s="10">
        <f>VLOOKUP($F111,'Work (Wteams)'!$A:$F,6,FALSE)</f>
        <v>19</v>
      </c>
    </row>
    <row r="112" spans="1:10" x14ac:dyDescent="0.2">
      <c r="A112" s="11">
        <f>IF(Finish!J114="",Finish!H114,Finish!H114&amp;" (Fem "&amp;Finish!J114&amp;")")</f>
        <v>111</v>
      </c>
      <c r="B112" s="10" t="str">
        <f>Finish!M114</f>
        <v/>
      </c>
      <c r="C112" s="10" t="str">
        <f>Finish!N114</f>
        <v/>
      </c>
      <c r="D112" s="11" t="str">
        <f>Finish!O114&amp;Finish!Q114</f>
        <v>*</v>
      </c>
      <c r="E112" s="133">
        <f>Finish!F114</f>
        <v>6.3194444444444442E-2</v>
      </c>
      <c r="G112" s="10" t="str">
        <f>VLOOKUP($H111,'Work (Wteams)'!$G:$I,2,FALSE)</f>
        <v>Claire Dobson</v>
      </c>
      <c r="I112" s="10">
        <f>VLOOKUP($H111,'Work (Wteams)'!$G:$I,3,FALSE)</f>
        <v>8</v>
      </c>
    </row>
    <row r="113" spans="1:10" x14ac:dyDescent="0.2">
      <c r="A113" s="11">
        <f>IF(Finish!J115="",Finish!H115,Finish!H115&amp;" (Fem "&amp;Finish!J115&amp;")")</f>
        <v>112</v>
      </c>
      <c r="B113" s="10" t="str">
        <f>Finish!M115</f>
        <v/>
      </c>
      <c r="C113" s="10" t="str">
        <f>Finish!N115</f>
        <v/>
      </c>
      <c r="D113" s="11" t="str">
        <f>Finish!O115&amp;Finish!Q115</f>
        <v/>
      </c>
      <c r="E113" s="133">
        <f>Finish!F115</f>
        <v>6.3194444444444442E-2</v>
      </c>
      <c r="G113" s="10" t="str">
        <f>VLOOKUP($H111,'Work (Wteams)'!$J:$L,2,FALSE)</f>
        <v>Beth Clayton</v>
      </c>
      <c r="I113" s="10">
        <f>VLOOKUP($H111,'Work (Wteams)'!$J:$L,3,FALSE)</f>
        <v>10</v>
      </c>
    </row>
    <row r="114" spans="1:10" x14ac:dyDescent="0.2">
      <c r="A114" s="11">
        <f>IF(Finish!J116="",Finish!H116,Finish!H116&amp;" (Fem "&amp;Finish!J116&amp;")")</f>
        <v>113</v>
      </c>
      <c r="B114" s="10" t="str">
        <f>Finish!M116</f>
        <v/>
      </c>
      <c r="C114" s="10" t="str">
        <f>Finish!N116</f>
        <v/>
      </c>
      <c r="D114" s="11" t="str">
        <f>Finish!O116&amp;Finish!Q116</f>
        <v/>
      </c>
      <c r="E114" s="133">
        <f>Finish!F116</f>
        <v>6.3194444444444442E-2</v>
      </c>
    </row>
    <row r="115" spans="1:10" x14ac:dyDescent="0.2">
      <c r="A115" s="11">
        <f>IF(Finish!J117="",Finish!H117,Finish!H117&amp;" (Fem "&amp;Finish!J117&amp;")")</f>
        <v>114</v>
      </c>
      <c r="B115" s="10" t="str">
        <f>Finish!M117</f>
        <v/>
      </c>
      <c r="C115" s="10" t="str">
        <f>Finish!N117</f>
        <v/>
      </c>
      <c r="D115" s="11" t="str">
        <f>Finish!O117&amp;Finish!Q117</f>
        <v/>
      </c>
      <c r="E115" s="133">
        <f>Finish!F117</f>
        <v>6.3194444444444442E-2</v>
      </c>
      <c r="F115" s="10">
        <v>2</v>
      </c>
      <c r="G115" s="10" t="str">
        <f>VLOOKUP($H115,'Work (Wteams)'!$B:$F,2,FALSE)</f>
        <v>Paula Walsh</v>
      </c>
      <c r="H115" s="10" t="str">
        <f>VLOOKUP($F115,'Work (Wteams)'!$A:$F,2,FALSE)</f>
        <v>Trawden AC</v>
      </c>
      <c r="I115" s="10">
        <f>VLOOKUP($H115,'Work (Wteams)'!$B:$F,3,FALSE)</f>
        <v>6</v>
      </c>
      <c r="J115" s="10">
        <f>VLOOKUP($F115,'Work (Wteams)'!$A:$F,6,FALSE)</f>
        <v>35</v>
      </c>
    </row>
    <row r="116" spans="1:10" x14ac:dyDescent="0.2">
      <c r="A116" s="11">
        <f>IF(Finish!J118="",Finish!H118,Finish!H118&amp;" (Fem "&amp;Finish!J118&amp;")")</f>
        <v>115</v>
      </c>
      <c r="B116" s="10" t="str">
        <f>Finish!M118</f>
        <v/>
      </c>
      <c r="C116" s="10" t="str">
        <f>Finish!N118</f>
        <v/>
      </c>
      <c r="D116" s="11" t="str">
        <f>Finish!O118&amp;Finish!Q118</f>
        <v/>
      </c>
      <c r="E116" s="133">
        <f>Finish!F118</f>
        <v>6.3194444444444442E-2</v>
      </c>
      <c r="G116" s="10" t="str">
        <f>VLOOKUP($H115,'Work (Wteams)'!$G:$I,2,FALSE)</f>
        <v>Samantha Barnes</v>
      </c>
      <c r="I116" s="10">
        <f>VLOOKUP($H115,'Work (Wteams)'!$G:$I,3,FALSE)</f>
        <v>14</v>
      </c>
    </row>
    <row r="117" spans="1:10" x14ac:dyDescent="0.2">
      <c r="A117" s="11">
        <f>IF(Finish!J119="",Finish!H119,Finish!H119&amp;" (Fem "&amp;Finish!J119&amp;")")</f>
        <v>116</v>
      </c>
      <c r="B117" s="10" t="str">
        <f>Finish!M119</f>
        <v/>
      </c>
      <c r="C117" s="10" t="str">
        <f>Finish!N119</f>
        <v/>
      </c>
      <c r="D117" s="11" t="str">
        <f>Finish!O119&amp;Finish!Q119</f>
        <v/>
      </c>
      <c r="E117" s="133">
        <f>Finish!F119</f>
        <v>6.3194444444444442E-2</v>
      </c>
      <c r="G117" s="10" t="str">
        <f>VLOOKUP($H115,'Work (Wteams)'!$J:$L,2,FALSE)</f>
        <v>Lorraine Frances</v>
      </c>
      <c r="I117" s="10">
        <f>VLOOKUP($H115,'Work (Wteams)'!$J:$L,3,FALSE)</f>
        <v>15</v>
      </c>
    </row>
    <row r="118" spans="1:10" x14ac:dyDescent="0.2">
      <c r="A118" s="11">
        <f>IF(Finish!J120="",Finish!H120,Finish!H120&amp;" (Fem "&amp;Finish!J120&amp;")")</f>
        <v>117</v>
      </c>
      <c r="B118" s="10" t="str">
        <f>Finish!M120</f>
        <v/>
      </c>
      <c r="C118" s="10" t="str">
        <f>Finish!N120</f>
        <v/>
      </c>
      <c r="D118" s="11" t="str">
        <f>Finish!O120&amp;Finish!Q120</f>
        <v/>
      </c>
      <c r="E118" s="133">
        <f>Finish!F120</f>
        <v>6.3194444444444442E-2</v>
      </c>
    </row>
    <row r="119" spans="1:10" x14ac:dyDescent="0.2">
      <c r="A119" s="11">
        <f>IF(Finish!J121="",Finish!H121,Finish!H121&amp;" (Fem "&amp;Finish!J121&amp;")")</f>
        <v>118</v>
      </c>
      <c r="B119" s="10" t="str">
        <f>Finish!M121</f>
        <v/>
      </c>
      <c r="C119" s="10" t="str">
        <f>Finish!N121</f>
        <v/>
      </c>
      <c r="D119" s="11" t="str">
        <f>Finish!O121&amp;Finish!Q121</f>
        <v/>
      </c>
      <c r="E119" s="133">
        <f>Finish!F121</f>
        <v>6.3194444444444442E-2</v>
      </c>
      <c r="F119" s="10">
        <v>3</v>
      </c>
      <c r="G119" s="10" t="str">
        <f>VLOOKUP($H119,'Work (Wteams)'!$B:$F,2,FALSE)</f>
        <v>Janet Carr</v>
      </c>
      <c r="H119" s="10" t="str">
        <f>VLOOKUP($F119,'Work (Wteams)'!$A:$F,2,FALSE)</f>
        <v>Darwen Dashers</v>
      </c>
      <c r="I119" s="10">
        <f>VLOOKUP($H119,'Work (Wteams)'!$B:$F,3,FALSE)</f>
        <v>9</v>
      </c>
      <c r="J119" s="10">
        <f>VLOOKUP($F119,'Work (Wteams)'!$A:$F,6,FALSE)</f>
        <v>48</v>
      </c>
    </row>
    <row r="120" spans="1:10" x14ac:dyDescent="0.2">
      <c r="A120" s="11">
        <f>IF(Finish!J122="",Finish!H122,Finish!H122&amp;" (Fem "&amp;Finish!J122&amp;")")</f>
        <v>119</v>
      </c>
      <c r="B120" s="10" t="str">
        <f>Finish!M122</f>
        <v/>
      </c>
      <c r="C120" s="10" t="str">
        <f>Finish!N122</f>
        <v/>
      </c>
      <c r="D120" s="11" t="str">
        <f>Finish!O122&amp;Finish!Q122</f>
        <v/>
      </c>
      <c r="E120" s="133">
        <f>Finish!F122</f>
        <v>6.3194444444444442E-2</v>
      </c>
      <c r="G120" s="10" t="str">
        <f>VLOOKUP($H119,'Work (Wteams)'!$G:$I,2,FALSE)</f>
        <v>Linda Coffey</v>
      </c>
      <c r="I120" s="10">
        <f>VLOOKUP($H119,'Work (Wteams)'!$G:$I,3,FALSE)</f>
        <v>19</v>
      </c>
    </row>
    <row r="121" spans="1:10" x14ac:dyDescent="0.2">
      <c r="A121" s="11">
        <f>IF(Finish!J123="",Finish!H123,Finish!H123&amp;" (Fem "&amp;Finish!J123&amp;")")</f>
        <v>120</v>
      </c>
      <c r="B121" s="10" t="str">
        <f>Finish!M123</f>
        <v/>
      </c>
      <c r="C121" s="10" t="str">
        <f>Finish!N123</f>
        <v/>
      </c>
      <c r="D121" s="11" t="str">
        <f>Finish!O123&amp;Finish!Q123</f>
        <v/>
      </c>
      <c r="E121" s="133">
        <f>Finish!F123</f>
        <v>6.3194444444444442E-2</v>
      </c>
      <c r="G121" s="10" t="str">
        <f>VLOOKUP($H119,'Work (Wteams)'!$J:$L,2,FALSE)</f>
        <v>Rebecca Simms</v>
      </c>
      <c r="I121" s="10">
        <f>VLOOKUP($H119,'Work (Wteams)'!$J:$L,3,FALSE)</f>
        <v>20</v>
      </c>
    </row>
  </sheetData>
  <phoneticPr fontId="0" type="noConversion"/>
  <pageMargins left="0.11811023622047245" right="0.15748031496062992" top="0.94488188976377963" bottom="0.6692913385826772" header="0.47244094488188981" footer="0.39370078740157483"/>
  <pageSetup paperSize="9" scale="94" orientation="portrait" horizontalDpi="4294967293" verticalDpi="300" r:id="rId1"/>
  <headerFooter alignWithMargins="0">
    <oddHeader>&amp;C&amp;"Arial,Bold"&amp;UTimothy Taylors Tom Tittiman&amp;R&amp;"Arial,Bold"24th June 2012</oddHeader>
    <oddFooter xml:space="preserve">&amp;CCalder Valley Fellrunners (www.cvfr.co.uk)&amp;R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38"/>
  <sheetViews>
    <sheetView tabSelected="1" workbookViewId="0">
      <selection activeCell="C1" sqref="C1:C1048576"/>
    </sheetView>
  </sheetViews>
  <sheetFormatPr defaultColWidth="9.109375" defaultRowHeight="17.399999999999999" x14ac:dyDescent="0.3"/>
  <cols>
    <col min="1" max="1" width="15" style="128" customWidth="1"/>
    <col min="2" max="2" width="32.21875" style="129" customWidth="1"/>
    <col min="3" max="3" width="49.33203125" style="129" customWidth="1"/>
    <col min="4" max="4" width="10.21875" style="128" customWidth="1"/>
    <col min="5" max="5" width="10.5546875" style="130" bestFit="1" customWidth="1"/>
    <col min="6" max="16384" width="9.109375" style="129"/>
  </cols>
  <sheetData>
    <row r="1" spans="1:5" s="127" customFormat="1" x14ac:dyDescent="0.25">
      <c r="A1" s="124" t="s">
        <v>8</v>
      </c>
      <c r="B1" s="125" t="s">
        <v>1</v>
      </c>
      <c r="C1" s="125" t="s">
        <v>12</v>
      </c>
      <c r="D1" s="124" t="s">
        <v>32</v>
      </c>
      <c r="E1" s="126" t="s">
        <v>9</v>
      </c>
    </row>
    <row r="2" spans="1:5" x14ac:dyDescent="0.3">
      <c r="A2" s="128">
        <f>IF(Finish!J4="",Finish!H4,Finish!H4&amp;" (fem "&amp;Finish!J4&amp;")")</f>
        <v>1</v>
      </c>
      <c r="B2" s="129" t="str">
        <f>Finish!M4</f>
        <v>Grant Cunliffe</v>
      </c>
      <c r="C2" s="129" t="str">
        <f>Finish!N4</f>
        <v>Rossendale Harriers</v>
      </c>
      <c r="D2" s="128" t="str">
        <f>Finish!O4</f>
        <v>M</v>
      </c>
      <c r="E2" s="135">
        <f>Finish!F4</f>
        <v>2.2511574074074073E-2</v>
      </c>
    </row>
    <row r="3" spans="1:5" x14ac:dyDescent="0.3">
      <c r="A3" s="128">
        <f>IF(Finish!J5="",Finish!H5,Finish!H5&amp;" (fem "&amp;Finish!J5&amp;")")</f>
        <v>2</v>
      </c>
      <c r="B3" s="129" t="str">
        <f>Finish!M5</f>
        <v>Joe Ormerod</v>
      </c>
      <c r="C3" s="129" t="str">
        <f>Finish!N5</f>
        <v>Rossendale Harriers</v>
      </c>
      <c r="D3" s="128" t="str">
        <f>Finish!O5</f>
        <v>MU21</v>
      </c>
      <c r="E3" s="135">
        <f>Finish!F5</f>
        <v>2.3229166666666665E-2</v>
      </c>
    </row>
    <row r="4" spans="1:5" x14ac:dyDescent="0.3">
      <c r="A4" s="128">
        <f>IF(Finish!J6="",Finish!H6,Finish!H6&amp;" (fem "&amp;Finish!J6&amp;")")</f>
        <v>3</v>
      </c>
      <c r="B4" s="129" t="str">
        <f>Finish!M6</f>
        <v>Joe Hopley</v>
      </c>
      <c r="C4" s="129" t="str">
        <f>Finish!N6</f>
        <v>Rossendale Harriers</v>
      </c>
      <c r="D4" s="128" t="str">
        <f>Finish!O6</f>
        <v>MU21</v>
      </c>
      <c r="E4" s="135">
        <f>Finish!F6</f>
        <v>2.4201388888888887E-2</v>
      </c>
    </row>
    <row r="5" spans="1:5" x14ac:dyDescent="0.3">
      <c r="A5" s="128">
        <f>IF(Finish!J7="",Finish!H7,Finish!H7&amp;" (fem "&amp;Finish!J7&amp;")")</f>
        <v>4</v>
      </c>
      <c r="B5" s="129" t="str">
        <f>Finish!M7</f>
        <v>Sean Greenwood</v>
      </c>
      <c r="C5" s="129" t="str">
        <f>Finish!N7</f>
        <v>Rossendale Harriers</v>
      </c>
      <c r="D5" s="128" t="str">
        <f>Finish!O7</f>
        <v>M</v>
      </c>
      <c r="E5" s="135">
        <f>Finish!F7</f>
        <v>2.5266203703703704E-2</v>
      </c>
    </row>
    <row r="6" spans="1:5" x14ac:dyDescent="0.3">
      <c r="A6" s="128">
        <f>IF(Finish!J8="",Finish!H8,Finish!H8&amp;" (fem "&amp;Finish!J8&amp;")")</f>
        <v>5</v>
      </c>
      <c r="B6" s="129" t="str">
        <f>Finish!M8</f>
        <v>Rob Mills</v>
      </c>
      <c r="C6" s="129" t="str">
        <f>Finish!N8</f>
        <v>unattached</v>
      </c>
      <c r="D6" s="128" t="str">
        <f>Finish!O8</f>
        <v>M</v>
      </c>
      <c r="E6" s="135">
        <f>Finish!F8</f>
        <v>2.6145833333333337E-2</v>
      </c>
    </row>
    <row r="7" spans="1:5" x14ac:dyDescent="0.3">
      <c r="A7" s="128">
        <f>IF(Finish!J9="",Finish!H9,Finish!H9&amp;" (fem "&amp;Finish!J9&amp;")")</f>
        <v>6</v>
      </c>
      <c r="B7" s="129" t="str">
        <f>Finish!M9</f>
        <v>Philip Greenwood</v>
      </c>
      <c r="C7" s="129" t="str">
        <f>Finish!N9</f>
        <v>Rossendale Harriers</v>
      </c>
      <c r="D7" s="128" t="str">
        <f>Finish!O9</f>
        <v>M</v>
      </c>
      <c r="E7" s="135">
        <f>Finish!F9</f>
        <v>2.7881944444444442E-2</v>
      </c>
    </row>
    <row r="8" spans="1:5" x14ac:dyDescent="0.3">
      <c r="A8" s="128">
        <f>IF(Finish!J10="",Finish!H10,Finish!H10&amp;" (fem "&amp;Finish!J10&amp;")")</f>
        <v>7</v>
      </c>
      <c r="B8" s="129" t="str">
        <f>Finish!M10</f>
        <v>Gaz Pemberton</v>
      </c>
      <c r="C8" s="129" t="str">
        <f>Finish!N10</f>
        <v>Todmorden Harriers</v>
      </c>
      <c r="D8" s="128" t="str">
        <f>Finish!O10</f>
        <v>M45</v>
      </c>
      <c r="E8" s="135">
        <f>Finish!F10</f>
        <v>2.8043981481481479E-2</v>
      </c>
    </row>
    <row r="9" spans="1:5" x14ac:dyDescent="0.3">
      <c r="A9" s="128">
        <f>IF(Finish!J11="",Finish!H11,Finish!H11&amp;" (fem "&amp;Finish!J11&amp;")")</f>
        <v>8</v>
      </c>
      <c r="B9" s="129" t="str">
        <f>Finish!M11</f>
        <v>George Clayton</v>
      </c>
      <c r="C9" s="129" t="str">
        <f>Finish!N11</f>
        <v>Rossendale Harriers</v>
      </c>
      <c r="D9" s="128" t="str">
        <f>Finish!O11</f>
        <v>M</v>
      </c>
      <c r="E9" s="135">
        <f>Finish!F11</f>
        <v>2.8425925925925924E-2</v>
      </c>
    </row>
    <row r="10" spans="1:5" x14ac:dyDescent="0.3">
      <c r="A10" s="128">
        <f>IF(Finish!J12="",Finish!H12,Finish!H12&amp;" (fem "&amp;Finish!J12&amp;")")</f>
        <v>9</v>
      </c>
      <c r="B10" s="129" t="str">
        <f>Finish!M12</f>
        <v>Damian Hilpin</v>
      </c>
      <c r="C10" s="129" t="str">
        <f>Finish!N12</f>
        <v>Penistone Footpath Runners</v>
      </c>
      <c r="D10" s="128" t="str">
        <f>Finish!O12</f>
        <v>M45</v>
      </c>
      <c r="E10" s="135">
        <f>Finish!F12</f>
        <v>2.8668981481481479E-2</v>
      </c>
    </row>
    <row r="11" spans="1:5" x14ac:dyDescent="0.3">
      <c r="A11" s="128">
        <f>IF(Finish!J13="",Finish!H13,Finish!H13&amp;" (fem "&amp;Finish!J13&amp;")")</f>
        <v>10</v>
      </c>
      <c r="B11" s="129" t="str">
        <f>Finish!M13</f>
        <v>Jonny Hall</v>
      </c>
      <c r="C11" s="129" t="str">
        <f>Finish!N13</f>
        <v>Clayton Le Moors</v>
      </c>
      <c r="D11" s="128" t="str">
        <f>Finish!O13</f>
        <v>M</v>
      </c>
      <c r="E11" s="135">
        <f>Finish!F13</f>
        <v>2.8715277777777781E-2</v>
      </c>
    </row>
    <row r="12" spans="1:5" x14ac:dyDescent="0.3">
      <c r="A12" s="128">
        <f>IF(Finish!J14="",Finish!H14,Finish!H14&amp;" (fem "&amp;Finish!J14&amp;")")</f>
        <v>11</v>
      </c>
      <c r="B12" s="129" t="str">
        <f>Finish!M14</f>
        <v>Brian Shaw</v>
      </c>
      <c r="C12" s="129" t="str">
        <f>Finish!N14</f>
        <v>Darwen Dashers</v>
      </c>
      <c r="D12" s="128" t="str">
        <f>Finish!O14</f>
        <v>M55</v>
      </c>
      <c r="E12" s="135">
        <f>Finish!F14</f>
        <v>2.8900462962962965E-2</v>
      </c>
    </row>
    <row r="13" spans="1:5" x14ac:dyDescent="0.3">
      <c r="A13" s="128">
        <f>IF(Finish!J15="",Finish!H15,Finish!H15&amp;" (fem "&amp;Finish!J15&amp;")")</f>
        <v>12</v>
      </c>
      <c r="B13" s="129" t="str">
        <f>Finish!M15</f>
        <v>Logan Ditando</v>
      </c>
      <c r="C13" s="129" t="str">
        <f>Finish!N15</f>
        <v>Prestwich AC</v>
      </c>
      <c r="D13" s="128" t="str">
        <f>Finish!O15</f>
        <v>M</v>
      </c>
      <c r="E13" s="135">
        <f>Finish!F15</f>
        <v>2.9062500000000002E-2</v>
      </c>
    </row>
    <row r="14" spans="1:5" x14ac:dyDescent="0.3">
      <c r="A14" s="128">
        <f>IF(Finish!J16="",Finish!H16,Finish!H16&amp;" (fem "&amp;Finish!J16&amp;")")</f>
        <v>13</v>
      </c>
      <c r="B14" s="129" t="str">
        <f>Finish!M16</f>
        <v>Konrad Koniarczyk</v>
      </c>
      <c r="C14" s="129" t="str">
        <f>Finish!N16</f>
        <v>Ambleside AC</v>
      </c>
      <c r="D14" s="128" t="str">
        <f>Finish!O16</f>
        <v>M</v>
      </c>
      <c r="E14" s="135">
        <f>Finish!F16</f>
        <v>2.9108796296296296E-2</v>
      </c>
    </row>
    <row r="15" spans="1:5" x14ac:dyDescent="0.3">
      <c r="A15" s="128">
        <f>IF(Finish!J17="",Finish!H17,Finish!H17&amp;" (fem "&amp;Finish!J17&amp;")")</f>
        <v>14</v>
      </c>
      <c r="B15" s="129" t="str">
        <f>Finish!M17</f>
        <v>Elijah Peers-Webb</v>
      </c>
      <c r="C15" s="129" t="str">
        <f>Finish!N17</f>
        <v>Calder Valley</v>
      </c>
      <c r="D15" s="128" t="str">
        <f>Finish!O17</f>
        <v>MU21</v>
      </c>
      <c r="E15" s="135">
        <f>Finish!F17</f>
        <v>2.9247685185185182E-2</v>
      </c>
    </row>
    <row r="16" spans="1:5" x14ac:dyDescent="0.3">
      <c r="A16" s="128">
        <f>IF(Finish!J18="",Finish!H18,Finish!H18&amp;" (fem "&amp;Finish!J18&amp;")")</f>
        <v>15</v>
      </c>
      <c r="B16" s="129" t="str">
        <f>Finish!M18</f>
        <v>Ian Duffy</v>
      </c>
      <c r="C16" s="129" t="str">
        <f>Finish!N18</f>
        <v>Rossendale Harriers</v>
      </c>
      <c r="D16" s="128" t="str">
        <f>Finish!O18</f>
        <v>M45</v>
      </c>
      <c r="E16" s="135">
        <f>Finish!F18</f>
        <v>2.9317129629629627E-2</v>
      </c>
    </row>
    <row r="17" spans="1:5" x14ac:dyDescent="0.3">
      <c r="A17" s="128">
        <f>IF(Finish!J19="",Finish!H19,Finish!H19&amp;" (fem "&amp;Finish!J19&amp;")")</f>
        <v>16</v>
      </c>
      <c r="B17" s="129" t="str">
        <f>Finish!M19</f>
        <v>Ben Nield</v>
      </c>
      <c r="C17" s="129" t="str">
        <f>Finish!N19</f>
        <v>Clayton Le Moors</v>
      </c>
      <c r="D17" s="128" t="str">
        <f>Finish!O19</f>
        <v>M</v>
      </c>
      <c r="E17" s="135">
        <f>Finish!F19</f>
        <v>2.9502314814814815E-2</v>
      </c>
    </row>
    <row r="18" spans="1:5" x14ac:dyDescent="0.3">
      <c r="A18" s="128">
        <f>IF(Finish!J20="",Finish!H20,Finish!H20&amp;" (fem "&amp;Finish!J20&amp;")")</f>
        <v>17</v>
      </c>
      <c r="B18" s="129" t="str">
        <f>Finish!M20</f>
        <v>Daniel Cottell</v>
      </c>
      <c r="C18" s="129" t="str">
        <f>Finish!N20</f>
        <v>Prestwich AC</v>
      </c>
      <c r="D18" s="128" t="str">
        <f>Finish!O20</f>
        <v>M40</v>
      </c>
      <c r="E18" s="135">
        <f>Finish!F20</f>
        <v>2.9756944444444444E-2</v>
      </c>
    </row>
    <row r="19" spans="1:5" x14ac:dyDescent="0.3">
      <c r="A19" s="128">
        <f>IF(Finish!J21="",Finish!H21,Finish!H21&amp;" (fem "&amp;Finish!J21&amp;")")</f>
        <v>18</v>
      </c>
      <c r="B19" s="129" t="str">
        <f>Finish!M21</f>
        <v>Dom Howell</v>
      </c>
      <c r="C19" s="129" t="str">
        <f>Finish!N21</f>
        <v>Clayton Le Moors</v>
      </c>
      <c r="D19" s="128" t="str">
        <f>Finish!O21</f>
        <v>M45</v>
      </c>
      <c r="E19" s="135">
        <f>Finish!F21</f>
        <v>2.9791666666666664E-2</v>
      </c>
    </row>
    <row r="20" spans="1:5" x14ac:dyDescent="0.3">
      <c r="A20" s="128">
        <f>IF(Finish!J22="",Finish!H22,Finish!H22&amp;" (fem "&amp;Finish!J22&amp;")")</f>
        <v>19</v>
      </c>
      <c r="B20" s="129" t="str">
        <f>Finish!M22</f>
        <v>Dave Haygarth</v>
      </c>
      <c r="C20" s="129" t="str">
        <f>Finish!N22</f>
        <v>Rossendale Harriers</v>
      </c>
      <c r="D20" s="128" t="str">
        <f>Finish!O22</f>
        <v>M50</v>
      </c>
      <c r="E20" s="135">
        <f>Finish!F22</f>
        <v>2.991898148148148E-2</v>
      </c>
    </row>
    <row r="21" spans="1:5" x14ac:dyDescent="0.3">
      <c r="A21" s="128">
        <f>IF(Finish!J23="",Finish!H23,Finish!H23&amp;" (fem "&amp;Finish!J23&amp;")")</f>
        <v>20</v>
      </c>
      <c r="B21" s="129" t="str">
        <f>Finish!M23</f>
        <v xml:space="preserve">Samuel Smith </v>
      </c>
      <c r="C21" s="129" t="str">
        <f>Finish!N23</f>
        <v>Prestwich AC</v>
      </c>
      <c r="D21" s="128" t="str">
        <f>Finish!O23</f>
        <v>MU21</v>
      </c>
      <c r="E21" s="135">
        <f>Finish!F23</f>
        <v>3.0023148148148149E-2</v>
      </c>
    </row>
    <row r="22" spans="1:5" x14ac:dyDescent="0.3">
      <c r="A22" s="128">
        <f>IF(Finish!J24="",Finish!H24,Finish!H24&amp;" (fem "&amp;Finish!J24&amp;")")</f>
        <v>21</v>
      </c>
      <c r="B22" s="129" t="str">
        <f>Finish!M24</f>
        <v>Michael Toman</v>
      </c>
      <c r="C22" s="129" t="str">
        <f>Finish!N24</f>
        <v>Rossendale Harriers</v>
      </c>
      <c r="D22" s="128" t="str">
        <f>Finish!O24</f>
        <v>M55</v>
      </c>
      <c r="E22" s="135">
        <f>Finish!F24</f>
        <v>3.0081018518518521E-2</v>
      </c>
    </row>
    <row r="23" spans="1:5" x14ac:dyDescent="0.3">
      <c r="A23" s="128">
        <f>IF(Finish!J25="",Finish!H25,Finish!H25&amp;" (fem "&amp;Finish!J25&amp;")")</f>
        <v>22</v>
      </c>
      <c r="B23" s="129" t="str">
        <f>Finish!M25</f>
        <v>Ryan Derby</v>
      </c>
      <c r="C23" s="129" t="str">
        <f>Finish!N25</f>
        <v>unattached</v>
      </c>
      <c r="D23" s="128" t="str">
        <f>Finish!O25</f>
        <v>M</v>
      </c>
      <c r="E23" s="135">
        <f>Finish!F25</f>
        <v>3.0092592592592591E-2</v>
      </c>
    </row>
    <row r="24" spans="1:5" x14ac:dyDescent="0.3">
      <c r="A24" s="128">
        <f>IF(Finish!J26="",Finish!H26,Finish!H26&amp;" (fem "&amp;Finish!J26&amp;")")</f>
        <v>23</v>
      </c>
      <c r="B24" s="129" t="str">
        <f>Finish!M26</f>
        <v>Stuart Lewis</v>
      </c>
      <c r="C24" s="129" t="str">
        <f>Finish!N26</f>
        <v>Rossendale Harriers</v>
      </c>
      <c r="D24" s="128" t="str">
        <f>Finish!O26</f>
        <v>M45</v>
      </c>
      <c r="E24" s="135">
        <f>Finish!F26</f>
        <v>3.0173611111111109E-2</v>
      </c>
    </row>
    <row r="25" spans="1:5" x14ac:dyDescent="0.3">
      <c r="A25" s="128">
        <f>IF(Finish!J27="",Finish!H27,Finish!H27&amp;" (fem "&amp;Finish!J27&amp;")")</f>
        <v>24</v>
      </c>
      <c r="B25" s="129" t="str">
        <f>Finish!M27</f>
        <v>Gareth Davies</v>
      </c>
      <c r="C25" s="129" t="str">
        <f>Finish!N27</f>
        <v>Darwen Dashers</v>
      </c>
      <c r="D25" s="128" t="str">
        <f>Finish!O27</f>
        <v>M40</v>
      </c>
      <c r="E25" s="135">
        <f>Finish!F27</f>
        <v>3.0682870370370371E-2</v>
      </c>
    </row>
    <row r="26" spans="1:5" x14ac:dyDescent="0.3">
      <c r="A26" s="128">
        <f>IF(Finish!J28="",Finish!H28,Finish!H28&amp;" (fem "&amp;Finish!J28&amp;")")</f>
        <v>25</v>
      </c>
      <c r="B26" s="129" t="str">
        <f>Finish!M28</f>
        <v>Mervyn Keys</v>
      </c>
      <c r="C26" s="129" t="str">
        <f>Finish!N28</f>
        <v>Rossendale Harriers</v>
      </c>
      <c r="D26" s="128" t="str">
        <f>Finish!O28</f>
        <v>M60</v>
      </c>
      <c r="E26" s="135">
        <f>Finish!F28</f>
        <v>3.0856481481481481E-2</v>
      </c>
    </row>
    <row r="27" spans="1:5" x14ac:dyDescent="0.3">
      <c r="A27" s="128">
        <f>IF(Finish!J29="",Finish!H29,Finish!H29&amp;" (fem "&amp;Finish!J29&amp;")")</f>
        <v>26</v>
      </c>
      <c r="B27" s="129" t="str">
        <f>Finish!M29</f>
        <v xml:space="preserve">Dave Kelly </v>
      </c>
      <c r="C27" s="129" t="str">
        <f>Finish!N29</f>
        <v>Rossendale Harriers</v>
      </c>
      <c r="D27" s="128" t="str">
        <f>Finish!O29</f>
        <v>M65</v>
      </c>
      <c r="E27" s="135">
        <f>Finish!F29</f>
        <v>3.1157407407407408E-2</v>
      </c>
    </row>
    <row r="28" spans="1:5" x14ac:dyDescent="0.3">
      <c r="A28" s="128">
        <f>IF(Finish!J30="",Finish!H30,Finish!H30&amp;" (fem "&amp;Finish!J30&amp;")")</f>
        <v>27</v>
      </c>
      <c r="B28" s="129" t="str">
        <f>Finish!M30</f>
        <v>Matt Bourne</v>
      </c>
      <c r="C28" s="129" t="str">
        <f>Finish!N30</f>
        <v>Bowland FR</v>
      </c>
      <c r="D28" s="128" t="str">
        <f>Finish!O30</f>
        <v>M50</v>
      </c>
      <c r="E28" s="135">
        <f>Finish!F30</f>
        <v>3.1412037037037037E-2</v>
      </c>
    </row>
    <row r="29" spans="1:5" x14ac:dyDescent="0.3">
      <c r="A29" s="128">
        <f>IF(Finish!J31="",Finish!H31,Finish!H31&amp;" (fem "&amp;Finish!J31&amp;")")</f>
        <v>28</v>
      </c>
      <c r="B29" s="129" t="str">
        <f>Finish!M31</f>
        <v>Martin Boyd</v>
      </c>
      <c r="C29" s="129" t="str">
        <f>Finish!N31</f>
        <v>unattached</v>
      </c>
      <c r="D29" s="128" t="str">
        <f>Finish!O31</f>
        <v>M45</v>
      </c>
      <c r="E29" s="135">
        <f>Finish!F31</f>
        <v>3.1469907407407412E-2</v>
      </c>
    </row>
    <row r="30" spans="1:5" x14ac:dyDescent="0.3">
      <c r="A30" s="128">
        <f>IF(Finish!J32="",Finish!H32,Finish!H32&amp;" (fem "&amp;Finish!J32&amp;")")</f>
        <v>29</v>
      </c>
      <c r="B30" s="129" t="str">
        <f>Finish!M32</f>
        <v>Tom Hall</v>
      </c>
      <c r="C30" s="129" t="str">
        <f>Finish!N32</f>
        <v>unattached</v>
      </c>
      <c r="D30" s="128" t="str">
        <f>Finish!O32</f>
        <v>M</v>
      </c>
      <c r="E30" s="135">
        <f>Finish!F32</f>
        <v>3.1655092592592589E-2</v>
      </c>
    </row>
    <row r="31" spans="1:5" x14ac:dyDescent="0.3">
      <c r="A31" s="128">
        <f>IF(Finish!J33="",Finish!H33,Finish!H33&amp;" (fem "&amp;Finish!J33&amp;")")</f>
        <v>30</v>
      </c>
      <c r="B31" s="129" t="str">
        <f>Finish!M33</f>
        <v xml:space="preserve">Nigel Holmes </v>
      </c>
      <c r="C31" s="129" t="str">
        <f>Finish!N33</f>
        <v>Prestwich AC</v>
      </c>
      <c r="D31" s="128" t="str">
        <f>Finish!O33</f>
        <v>M50</v>
      </c>
      <c r="E31" s="135">
        <f>Finish!F33</f>
        <v>3.1724537037037037E-2</v>
      </c>
    </row>
    <row r="32" spans="1:5" x14ac:dyDescent="0.3">
      <c r="A32" s="128" t="str">
        <f>IF(Finish!J34="",Finish!H34,Finish!H34&amp;" (fem "&amp;Finish!J34&amp;")")</f>
        <v>31 (fem 1)</v>
      </c>
      <c r="B32" s="129" t="str">
        <f>Finish!M34</f>
        <v>Lisa Parker</v>
      </c>
      <c r="C32" s="129" t="str">
        <f>Finish!N34</f>
        <v>Rossendale Harriers</v>
      </c>
      <c r="D32" s="128" t="str">
        <f>Finish!O34</f>
        <v>W45</v>
      </c>
      <c r="E32" s="135">
        <f>Finish!F34</f>
        <v>3.1886574074074074E-2</v>
      </c>
    </row>
    <row r="33" spans="1:5" x14ac:dyDescent="0.3">
      <c r="A33" s="128">
        <f>IF(Finish!J35="",Finish!H35,Finish!H35&amp;" (fem "&amp;Finish!J35&amp;")")</f>
        <v>32</v>
      </c>
      <c r="B33" s="129" t="str">
        <f>Finish!M35</f>
        <v>Kamil Kuyawski</v>
      </c>
      <c r="C33" s="129" t="str">
        <f>Finish!N35</f>
        <v>Accrington RR</v>
      </c>
      <c r="D33" s="128" t="str">
        <f>Finish!O35</f>
        <v>MU21</v>
      </c>
      <c r="E33" s="135">
        <f>Finish!F35</f>
        <v>3.2048611111111111E-2</v>
      </c>
    </row>
    <row r="34" spans="1:5" x14ac:dyDescent="0.3">
      <c r="A34" s="128">
        <f>IF(Finish!J36="",Finish!H36,Finish!H36&amp;" (fem "&amp;Finish!J36&amp;")")</f>
        <v>33</v>
      </c>
      <c r="B34" s="129" t="str">
        <f>Finish!M36</f>
        <v>Ian Swan</v>
      </c>
      <c r="C34" s="129" t="str">
        <f>Finish!N36</f>
        <v>Radcliffe AC</v>
      </c>
      <c r="D34" s="128" t="str">
        <f>Finish!O36</f>
        <v>M45</v>
      </c>
      <c r="E34" s="135">
        <f>Finish!F36</f>
        <v>3.2060185185185185E-2</v>
      </c>
    </row>
    <row r="35" spans="1:5" x14ac:dyDescent="0.3">
      <c r="A35" s="128">
        <f>IF(Finish!J37="",Finish!H37,Finish!H37&amp;" (fem "&amp;Finish!J37&amp;")")</f>
        <v>34</v>
      </c>
      <c r="B35" s="129" t="str">
        <f>Finish!M37</f>
        <v>Dan Vipham</v>
      </c>
      <c r="C35" s="129" t="str">
        <f>Finish!N37</f>
        <v>unattached</v>
      </c>
      <c r="D35" s="128" t="str">
        <f>Finish!O37</f>
        <v>M40</v>
      </c>
      <c r="E35" s="135">
        <f>Finish!F37</f>
        <v>3.2395833333333339E-2</v>
      </c>
    </row>
    <row r="36" spans="1:5" x14ac:dyDescent="0.3">
      <c r="A36" s="128">
        <f>IF(Finish!J38="",Finish!H38,Finish!H38&amp;" (fem "&amp;Finish!J38&amp;")")</f>
        <v>35</v>
      </c>
      <c r="B36" s="129" t="str">
        <f>Finish!M38</f>
        <v>Joe Curran</v>
      </c>
      <c r="C36" s="129" t="str">
        <f>Finish!N38</f>
        <v>Accrington RR</v>
      </c>
      <c r="D36" s="128" t="str">
        <f>Finish!O38</f>
        <v>M60</v>
      </c>
      <c r="E36" s="135">
        <f>Finish!F38</f>
        <v>3.2395833333333339E-2</v>
      </c>
    </row>
    <row r="37" spans="1:5" x14ac:dyDescent="0.3">
      <c r="A37" s="128">
        <f>IF(Finish!J39="",Finish!H39,Finish!H39&amp;" (fem "&amp;Finish!J39&amp;")")</f>
        <v>36</v>
      </c>
      <c r="B37" s="129" t="str">
        <f>Finish!M39</f>
        <v>Chris Cash</v>
      </c>
      <c r="C37" s="129" t="str">
        <f>Finish!N39</f>
        <v>Darwen Dashers</v>
      </c>
      <c r="D37" s="128" t="str">
        <f>Finish!O39</f>
        <v>M65</v>
      </c>
      <c r="E37" s="135">
        <f>Finish!F39</f>
        <v>3.2418981481481486E-2</v>
      </c>
    </row>
    <row r="38" spans="1:5" x14ac:dyDescent="0.3">
      <c r="A38" s="128" t="str">
        <f>IF(Finish!J40="",Finish!H40,Finish!H40&amp;" (fem "&amp;Finish!J40&amp;")")</f>
        <v>37 (fem 2)</v>
      </c>
      <c r="B38" s="129" t="str">
        <f>Finish!M40</f>
        <v xml:space="preserve">Nicola Bowen </v>
      </c>
      <c r="C38" s="129" t="str">
        <f>Finish!N40</f>
        <v>unattached</v>
      </c>
      <c r="D38" s="128" t="str">
        <f>Finish!O40</f>
        <v>W</v>
      </c>
      <c r="E38" s="135">
        <f>Finish!F40</f>
        <v>3.2546296296296302E-2</v>
      </c>
    </row>
    <row r="39" spans="1:5" x14ac:dyDescent="0.3">
      <c r="A39" s="128">
        <f>IF(Finish!J41="",Finish!H41,Finish!H41&amp;" (fem "&amp;Finish!J41&amp;")")</f>
        <v>38</v>
      </c>
      <c r="B39" s="129" t="str">
        <f>Finish!M41</f>
        <v>Stuart Smith</v>
      </c>
      <c r="C39" s="129" t="str">
        <f>Finish!N41</f>
        <v>Prestwich AC</v>
      </c>
      <c r="D39" s="128" t="str">
        <f>Finish!O41</f>
        <v>M40</v>
      </c>
      <c r="E39" s="135">
        <f>Finish!F41</f>
        <v>3.2557870370370369E-2</v>
      </c>
    </row>
    <row r="40" spans="1:5" x14ac:dyDescent="0.3">
      <c r="A40" s="128">
        <f>IF(Finish!J42="",Finish!H42,Finish!H42&amp;" (fem "&amp;Finish!J42&amp;")")</f>
        <v>39</v>
      </c>
      <c r="B40" s="129" t="str">
        <f>Finish!M42</f>
        <v>Michael Wilding</v>
      </c>
      <c r="C40" s="129" t="str">
        <f>Finish!N42</f>
        <v>Darwen Dashers</v>
      </c>
      <c r="D40" s="128" t="str">
        <f>Finish!O42</f>
        <v>M50</v>
      </c>
      <c r="E40" s="135">
        <f>Finish!F42</f>
        <v>3.2650462962962964E-2</v>
      </c>
    </row>
    <row r="41" spans="1:5" x14ac:dyDescent="0.3">
      <c r="A41" s="128">
        <f>IF(Finish!J43="",Finish!H43,Finish!H43&amp;" (fem "&amp;Finish!J43&amp;")")</f>
        <v>40</v>
      </c>
      <c r="B41" s="129" t="str">
        <f>Finish!M43</f>
        <v>Christopher Davies</v>
      </c>
      <c r="C41" s="129" t="str">
        <f>Finish!N43</f>
        <v>Prestwich AC</v>
      </c>
      <c r="D41" s="128" t="str">
        <f>Finish!O43</f>
        <v>M</v>
      </c>
      <c r="E41" s="135">
        <f>Finish!F43</f>
        <v>3.2708333333333332E-2</v>
      </c>
    </row>
    <row r="42" spans="1:5" x14ac:dyDescent="0.3">
      <c r="A42" s="128">
        <f>IF(Finish!J44="",Finish!H44,Finish!H44&amp;" (fem "&amp;Finish!J44&amp;")")</f>
        <v>41</v>
      </c>
      <c r="B42" s="129" t="str">
        <f>Finish!M44</f>
        <v>Steven White</v>
      </c>
      <c r="C42" s="129" t="str">
        <f>Finish!N44</f>
        <v>Holcombe</v>
      </c>
      <c r="D42" s="128" t="str">
        <f>Finish!O44</f>
        <v>M40</v>
      </c>
      <c r="E42" s="135">
        <f>Finish!F44</f>
        <v>3.2731481481481479E-2</v>
      </c>
    </row>
    <row r="43" spans="1:5" x14ac:dyDescent="0.3">
      <c r="A43" s="128">
        <f>IF(Finish!J45="",Finish!H45,Finish!H45&amp;" (fem "&amp;Finish!J45&amp;")")</f>
        <v>42</v>
      </c>
      <c r="B43" s="129" t="str">
        <f>Finish!M45</f>
        <v>David Tomlinson</v>
      </c>
      <c r="C43" s="129" t="str">
        <f>Finish!N45</f>
        <v>Accrington RR</v>
      </c>
      <c r="D43" s="128" t="str">
        <f>Finish!O45</f>
        <v>M55</v>
      </c>
      <c r="E43" s="135">
        <f>Finish!F45</f>
        <v>3.2939814814814818E-2</v>
      </c>
    </row>
    <row r="44" spans="1:5" x14ac:dyDescent="0.3">
      <c r="A44" s="128">
        <f>IF(Finish!J46="",Finish!H46,Finish!H46&amp;" (fem "&amp;Finish!J46&amp;")")</f>
        <v>43</v>
      </c>
      <c r="B44" s="129" t="str">
        <f>Finish!M46</f>
        <v>Christian Waller</v>
      </c>
      <c r="C44" s="129" t="str">
        <f>Finish!N46</f>
        <v>unattached</v>
      </c>
      <c r="D44" s="128" t="str">
        <f>Finish!O46</f>
        <v>M45</v>
      </c>
      <c r="E44" s="135">
        <f>Finish!F46</f>
        <v>3.3171296296296296E-2</v>
      </c>
    </row>
    <row r="45" spans="1:5" x14ac:dyDescent="0.3">
      <c r="A45" s="128">
        <f>IF(Finish!J47="",Finish!H47,Finish!H47&amp;" (fem "&amp;Finish!J47&amp;")")</f>
        <v>44</v>
      </c>
      <c r="B45" s="129" t="str">
        <f>Finish!M47</f>
        <v>Mick Moorhouse</v>
      </c>
      <c r="C45" s="129" t="str">
        <f>Finish!N47</f>
        <v>Matlock AC</v>
      </c>
      <c r="D45" s="128" t="str">
        <f>Finish!O47</f>
        <v>M70</v>
      </c>
      <c r="E45" s="135">
        <f>Finish!F47</f>
        <v>3.3495370370370377E-2</v>
      </c>
    </row>
    <row r="46" spans="1:5" x14ac:dyDescent="0.3">
      <c r="A46" s="128">
        <f>IF(Finish!J48="",Finish!H48,Finish!H48&amp;" (fem "&amp;Finish!J48&amp;")")</f>
        <v>45</v>
      </c>
      <c r="B46" s="129" t="str">
        <f>Finish!M48</f>
        <v>Chris Barnes</v>
      </c>
      <c r="C46" s="129" t="str">
        <f>Finish!N48</f>
        <v>Ribble Valley</v>
      </c>
      <c r="D46" s="128" t="str">
        <f>Finish!O48</f>
        <v>M45</v>
      </c>
      <c r="E46" s="135">
        <f>Finish!F48</f>
        <v>3.3657407407407407E-2</v>
      </c>
    </row>
    <row r="47" spans="1:5" x14ac:dyDescent="0.3">
      <c r="A47" s="128">
        <f>IF(Finish!J49="",Finish!H49,Finish!H49&amp;" (fem "&amp;Finish!J49&amp;")")</f>
        <v>46</v>
      </c>
      <c r="B47" s="129" t="str">
        <f>Finish!M49</f>
        <v>Harry Vaneris</v>
      </c>
      <c r="C47" s="129" t="str">
        <f>Finish!N49</f>
        <v>Prestwich AC</v>
      </c>
      <c r="D47" s="128" t="str">
        <f>Finish!O49</f>
        <v>M40</v>
      </c>
      <c r="E47" s="135">
        <f>Finish!F49</f>
        <v>3.408564814814815E-2</v>
      </c>
    </row>
    <row r="48" spans="1:5" x14ac:dyDescent="0.3">
      <c r="A48" s="128" t="str">
        <f>IF(Finish!J50="",Finish!H50,Finish!H50&amp;" (fem "&amp;Finish!J50&amp;")")</f>
        <v>47 (fem 3)</v>
      </c>
      <c r="B48" s="129" t="str">
        <f>Finish!M50</f>
        <v>Jenifer Derby</v>
      </c>
      <c r="C48" s="129" t="str">
        <f>Finish!N50</f>
        <v>unattached</v>
      </c>
      <c r="D48" s="128" t="str">
        <f>Finish!O50</f>
        <v>W</v>
      </c>
      <c r="E48" s="135">
        <f>Finish!F50</f>
        <v>3.425925925925926E-2</v>
      </c>
    </row>
    <row r="49" spans="1:5" x14ac:dyDescent="0.3">
      <c r="A49" s="128">
        <f>IF(Finish!J51="",Finish!H51,Finish!H51&amp;" (fem "&amp;Finish!J51&amp;")")</f>
        <v>48</v>
      </c>
      <c r="B49" s="129" t="str">
        <f>Finish!M51</f>
        <v>Andy Holden</v>
      </c>
      <c r="C49" s="129" t="str">
        <f>Finish!N51</f>
        <v>Achille Ratti</v>
      </c>
      <c r="D49" s="128" t="str">
        <f>Finish!O51</f>
        <v>M55</v>
      </c>
      <c r="E49" s="135">
        <f>Finish!F51</f>
        <v>3.4374999999999996E-2</v>
      </c>
    </row>
    <row r="50" spans="1:5" x14ac:dyDescent="0.3">
      <c r="A50" s="128" t="str">
        <f>IF(Finish!J52="",Finish!H52,Finish!H52&amp;" (fem "&amp;Finish!J52&amp;")")</f>
        <v>49 (fem 4)</v>
      </c>
      <c r="B50" s="129" t="str">
        <f>Finish!M52</f>
        <v>Kath Brierley</v>
      </c>
      <c r="C50" s="129" t="str">
        <f>Finish!N52</f>
        <v>Todmorden Harriers</v>
      </c>
      <c r="D50" s="128" t="str">
        <f>Finish!O52</f>
        <v>W60</v>
      </c>
      <c r="E50" s="135">
        <f>Finish!F52</f>
        <v>3.4432870370370371E-2</v>
      </c>
    </row>
    <row r="51" spans="1:5" x14ac:dyDescent="0.3">
      <c r="A51" s="128">
        <f>IF(Finish!J53="",Finish!H53,Finish!H53&amp;" (fem "&amp;Finish!J53&amp;")")</f>
        <v>50</v>
      </c>
      <c r="B51" s="129" t="str">
        <f>Finish!M53</f>
        <v>Mick Cooper</v>
      </c>
      <c r="C51" s="129" t="str">
        <f>Finish!N53</f>
        <v>Todmorden Harriers</v>
      </c>
      <c r="D51" s="128" t="str">
        <f>Finish!O53</f>
        <v>M55</v>
      </c>
      <c r="E51" s="135">
        <f>Finish!F53</f>
        <v>3.4548611111111106E-2</v>
      </c>
    </row>
    <row r="52" spans="1:5" x14ac:dyDescent="0.3">
      <c r="A52" s="128">
        <f>IF(Finish!J54="",Finish!H54,Finish!H54&amp;" (fem "&amp;Finish!J54&amp;")")</f>
        <v>51</v>
      </c>
      <c r="B52" s="129" t="str">
        <f>Finish!M54</f>
        <v>Paul Boardman</v>
      </c>
      <c r="C52" s="129" t="str">
        <f>Finish!N54</f>
        <v>Horwich</v>
      </c>
      <c r="D52" s="128" t="str">
        <f>Finish!O54</f>
        <v>M60</v>
      </c>
      <c r="E52" s="135">
        <f>Finish!F54</f>
        <v>3.4826388888888886E-2</v>
      </c>
    </row>
    <row r="53" spans="1:5" x14ac:dyDescent="0.3">
      <c r="A53" s="128">
        <f>IF(Finish!J55="",Finish!H55,Finish!H55&amp;" (fem "&amp;Finish!J55&amp;")")</f>
        <v>52</v>
      </c>
      <c r="B53" s="129" t="str">
        <f>Finish!M55</f>
        <v>Steve Cowley</v>
      </c>
      <c r="C53" s="129" t="str">
        <f>Finish!N55</f>
        <v>Trawden AC</v>
      </c>
      <c r="D53" s="128" t="str">
        <f>Finish!O55</f>
        <v>M60</v>
      </c>
      <c r="E53" s="135">
        <f>Finish!F55</f>
        <v>3.4884259259259261E-2</v>
      </c>
    </row>
    <row r="54" spans="1:5" x14ac:dyDescent="0.3">
      <c r="A54" s="128" t="str">
        <f>IF(Finish!J56="",Finish!H56,Finish!H56&amp;" (fem "&amp;Finish!J56&amp;")")</f>
        <v>53 (fem 5)</v>
      </c>
      <c r="B54" s="129" t="str">
        <f>Finish!M56</f>
        <v>Donna Cartwright</v>
      </c>
      <c r="C54" s="129" t="str">
        <f>Finish!N56</f>
        <v>Radcliffe AC</v>
      </c>
      <c r="D54" s="128" t="str">
        <f>Finish!O56</f>
        <v>W45</v>
      </c>
      <c r="E54" s="135">
        <f>Finish!F56</f>
        <v>3.4918981481481481E-2</v>
      </c>
    </row>
    <row r="55" spans="1:5" x14ac:dyDescent="0.3">
      <c r="A55" s="128">
        <f>IF(Finish!J57="",Finish!H57,Finish!H57&amp;" (fem "&amp;Finish!J57&amp;")")</f>
        <v>54</v>
      </c>
      <c r="B55" s="129" t="str">
        <f>Finish!M57</f>
        <v>Mick Brankin</v>
      </c>
      <c r="C55" s="129" t="str">
        <f>Finish!N57</f>
        <v>Trawden AC</v>
      </c>
      <c r="D55" s="128" t="str">
        <f>Finish!O57</f>
        <v>M50</v>
      </c>
      <c r="E55" s="135">
        <f>Finish!F57</f>
        <v>3.498842592592593E-2</v>
      </c>
    </row>
    <row r="56" spans="1:5" x14ac:dyDescent="0.3">
      <c r="A56" s="128">
        <f>IF(Finish!J58="",Finish!H58,Finish!H58&amp;" (fem "&amp;Finish!J58&amp;")")</f>
        <v>55</v>
      </c>
      <c r="B56" s="129" t="str">
        <f>Finish!M58</f>
        <v>Iain Asher</v>
      </c>
      <c r="C56" s="129" t="str">
        <f>Finish!N58</f>
        <v>Darwen Dashers</v>
      </c>
      <c r="D56" s="128" t="str">
        <f>Finish!O58</f>
        <v>M55</v>
      </c>
      <c r="E56" s="135">
        <f>Finish!F58</f>
        <v>3.5509259259259261E-2</v>
      </c>
    </row>
    <row r="57" spans="1:5" x14ac:dyDescent="0.3">
      <c r="A57" s="128">
        <f>IF(Finish!J59="",Finish!H59,Finish!H59&amp;" (fem "&amp;Finish!J59&amp;")")</f>
        <v>56</v>
      </c>
      <c r="B57" s="129" t="str">
        <f>Finish!M59</f>
        <v>Pete Potter</v>
      </c>
      <c r="C57" s="129" t="str">
        <f>Finish!N59</f>
        <v>Prestwich AC</v>
      </c>
      <c r="D57" s="128" t="str">
        <f>Finish!O59</f>
        <v>M40</v>
      </c>
      <c r="E57" s="135">
        <f>Finish!F59</f>
        <v>3.5902777777777777E-2</v>
      </c>
    </row>
    <row r="58" spans="1:5" x14ac:dyDescent="0.3">
      <c r="A58" s="128">
        <f>IF(Finish!J60="",Finish!H60,Finish!H60&amp;" (fem "&amp;Finish!J60&amp;")")</f>
        <v>57</v>
      </c>
      <c r="B58" s="129" t="str">
        <f>Finish!M60</f>
        <v>David Kenniford</v>
      </c>
      <c r="C58" s="129" t="str">
        <f>Finish!N60</f>
        <v>Accrington RR</v>
      </c>
      <c r="D58" s="128" t="str">
        <f>Finish!O60</f>
        <v>M50</v>
      </c>
      <c r="E58" s="135">
        <f>Finish!F60</f>
        <v>3.6064814814814813E-2</v>
      </c>
    </row>
    <row r="59" spans="1:5" x14ac:dyDescent="0.3">
      <c r="A59" s="128">
        <f>IF(Finish!J61="",Finish!H61,Finish!H61&amp;" (fem "&amp;Finish!J61&amp;")")</f>
        <v>58</v>
      </c>
      <c r="B59" s="129" t="str">
        <f>Finish!M61</f>
        <v>Mark Nutter</v>
      </c>
      <c r="C59" s="129" t="str">
        <f>Finish!N61</f>
        <v>Clayton Le Moors</v>
      </c>
      <c r="D59" s="128" t="str">
        <f>Finish!O61</f>
        <v>M60</v>
      </c>
      <c r="E59" s="135">
        <f>Finish!F61</f>
        <v>3.622685185185185E-2</v>
      </c>
    </row>
    <row r="60" spans="1:5" x14ac:dyDescent="0.3">
      <c r="A60" s="128">
        <f>IF(Finish!J62="",Finish!H62,Finish!H62&amp;" (fem "&amp;Finish!J62&amp;")")</f>
        <v>59</v>
      </c>
      <c r="B60" s="129" t="str">
        <f>Finish!M62</f>
        <v>Joshua Coupe</v>
      </c>
      <c r="C60" s="129" t="str">
        <f>Finish!N62</f>
        <v>Prestwich AC</v>
      </c>
      <c r="D60" s="128" t="str">
        <f>Finish!O62</f>
        <v>M</v>
      </c>
      <c r="E60" s="135">
        <f>Finish!F62</f>
        <v>3.6249999999999998E-2</v>
      </c>
    </row>
    <row r="61" spans="1:5" x14ac:dyDescent="0.3">
      <c r="A61" s="128">
        <f>IF(Finish!J63="",Finish!H63,Finish!H63&amp;" (fem "&amp;Finish!J63&amp;")")</f>
        <v>60</v>
      </c>
      <c r="B61" s="129" t="str">
        <f>Finish!M63</f>
        <v>Matt Walker</v>
      </c>
      <c r="C61" s="129" t="str">
        <f>Finish!N63</f>
        <v xml:space="preserve">Rochdale </v>
      </c>
      <c r="D61" s="128" t="str">
        <f>Finish!O63</f>
        <v>M55</v>
      </c>
      <c r="E61" s="135">
        <f>Finish!F63</f>
        <v>3.6319444444444446E-2</v>
      </c>
    </row>
    <row r="62" spans="1:5" x14ac:dyDescent="0.3">
      <c r="A62" s="128">
        <f>IF(Finish!J64="",Finish!H64,Finish!H64&amp;" (fem "&amp;Finish!J64&amp;")")</f>
        <v>61</v>
      </c>
      <c r="B62" s="129" t="str">
        <f>Finish!M64</f>
        <v>Richard Campbell</v>
      </c>
      <c r="C62" s="129" t="str">
        <f>Finish!N64</f>
        <v>Rossendale Harriers</v>
      </c>
      <c r="D62" s="128" t="str">
        <f>Finish!O64</f>
        <v>M50</v>
      </c>
      <c r="E62" s="135">
        <f>Finish!F64</f>
        <v>3.6701388888888888E-2</v>
      </c>
    </row>
    <row r="63" spans="1:5" x14ac:dyDescent="0.3">
      <c r="A63" s="128">
        <f>IF(Finish!J65="",Finish!H65,Finish!H65&amp;" (fem "&amp;Finish!J65&amp;")")</f>
        <v>62</v>
      </c>
      <c r="B63" s="129" t="str">
        <f>Finish!M65</f>
        <v>Neil Cornfoot</v>
      </c>
      <c r="C63" s="129" t="str">
        <f>Finish!N65</f>
        <v>Rossendale Harriers</v>
      </c>
      <c r="D63" s="128" t="str">
        <f>Finish!O65</f>
        <v>M50</v>
      </c>
      <c r="E63" s="135">
        <f>Finish!F65</f>
        <v>3.6979166666666667E-2</v>
      </c>
    </row>
    <row r="64" spans="1:5" x14ac:dyDescent="0.3">
      <c r="A64" s="128" t="str">
        <f>IF(Finish!J66="",Finish!H66,Finish!H66&amp;" (fem "&amp;Finish!J66&amp;")")</f>
        <v>63 (fem 6)</v>
      </c>
      <c r="B64" s="129" t="str">
        <f>Finish!M66</f>
        <v>Paula Walsh</v>
      </c>
      <c r="C64" s="129" t="str">
        <f>Finish!N66</f>
        <v>Trawden AC</v>
      </c>
      <c r="D64" s="128" t="str">
        <f>Finish!O66</f>
        <v>W45</v>
      </c>
      <c r="E64" s="135">
        <f>Finish!F66</f>
        <v>3.7013888888888888E-2</v>
      </c>
    </row>
    <row r="65" spans="1:5" x14ac:dyDescent="0.3">
      <c r="A65" s="128">
        <f>IF(Finish!J67="",Finish!H67,Finish!H67&amp;" (fem "&amp;Finish!J67&amp;")")</f>
        <v>64</v>
      </c>
      <c r="B65" s="129" t="str">
        <f>Finish!M67</f>
        <v>Dan Anderson</v>
      </c>
      <c r="C65" s="129" t="str">
        <f>Finish!N67</f>
        <v>unattached</v>
      </c>
      <c r="D65" s="128" t="str">
        <f>Finish!O67</f>
        <v>M40</v>
      </c>
      <c r="E65" s="135">
        <f>Finish!F67</f>
        <v>3.7187499999999998E-2</v>
      </c>
    </row>
    <row r="66" spans="1:5" x14ac:dyDescent="0.3">
      <c r="A66" s="128">
        <f>IF(Finish!J68="",Finish!H68,Finish!H68&amp;" (fem "&amp;Finish!J68&amp;")")</f>
        <v>65</v>
      </c>
      <c r="B66" s="129" t="str">
        <f>Finish!M68</f>
        <v xml:space="preserve">Warren Grime </v>
      </c>
      <c r="C66" s="129" t="str">
        <f>Finish!N68</f>
        <v>unattached</v>
      </c>
      <c r="D66" s="128" t="str">
        <f>Finish!O68</f>
        <v>M50</v>
      </c>
      <c r="E66" s="135">
        <f>Finish!F68</f>
        <v>3.740740740740741E-2</v>
      </c>
    </row>
    <row r="67" spans="1:5" x14ac:dyDescent="0.3">
      <c r="A67" s="128">
        <f>IF(Finish!J69="",Finish!H69,Finish!H69&amp;" (fem "&amp;Finish!J69&amp;")")</f>
        <v>66</v>
      </c>
      <c r="B67" s="129" t="str">
        <f>Finish!M69</f>
        <v>Peter Nuttall</v>
      </c>
      <c r="C67" s="129" t="str">
        <f>Finish!N69</f>
        <v>Rossendale Harriers</v>
      </c>
      <c r="D67" s="128" t="str">
        <f>Finish!O69</f>
        <v>M60</v>
      </c>
      <c r="E67" s="135">
        <f>Finish!F69</f>
        <v>3.7581018518518521E-2</v>
      </c>
    </row>
    <row r="68" spans="1:5" x14ac:dyDescent="0.3">
      <c r="A68" s="128">
        <f>IF(Finish!J70="",Finish!H70,Finish!H70&amp;" (fem "&amp;Finish!J70&amp;")")</f>
        <v>67</v>
      </c>
      <c r="B68" s="129" t="str">
        <f>Finish!M70</f>
        <v>Peter Dugdale</v>
      </c>
      <c r="C68" s="129" t="str">
        <f>Finish!N70</f>
        <v>Clayton Le Moors</v>
      </c>
      <c r="D68" s="128" t="str">
        <f>Finish!O70</f>
        <v>M65</v>
      </c>
      <c r="E68" s="135">
        <f>Finish!F70</f>
        <v>3.8055555555555558E-2</v>
      </c>
    </row>
    <row r="69" spans="1:5" x14ac:dyDescent="0.3">
      <c r="A69" s="128" t="str">
        <f>IF(Finish!J71="",Finish!H71,Finish!H71&amp;" (fem "&amp;Finish!J71&amp;")")</f>
        <v>68 (fem 7)</v>
      </c>
      <c r="B69" s="129" t="str">
        <f>Finish!M71</f>
        <v>Sarah Walch</v>
      </c>
      <c r="C69" s="129" t="str">
        <f>Finish!N71</f>
        <v>Penistone Footpath Runners</v>
      </c>
      <c r="D69" s="128" t="str">
        <f>Finish!O71</f>
        <v>W40</v>
      </c>
      <c r="E69" s="135">
        <f>Finish!F71</f>
        <v>3.8078703703703705E-2</v>
      </c>
    </row>
    <row r="70" spans="1:5" x14ac:dyDescent="0.3">
      <c r="A70" s="128" t="str">
        <f>IF(Finish!J72="",Finish!H72,Finish!H72&amp;" (fem "&amp;Finish!J72&amp;")")</f>
        <v>69 (fem 8)</v>
      </c>
      <c r="B70" s="129" t="str">
        <f>Finish!M72</f>
        <v>Claire Dobson</v>
      </c>
      <c r="C70" s="129" t="str">
        <f>Finish!N72</f>
        <v>Rossendale Harriers</v>
      </c>
      <c r="D70" s="128" t="str">
        <f>Finish!O72</f>
        <v>W</v>
      </c>
      <c r="E70" s="135">
        <f>Finish!F72</f>
        <v>3.8437499999999999E-2</v>
      </c>
    </row>
    <row r="71" spans="1:5" x14ac:dyDescent="0.3">
      <c r="A71" s="128">
        <f>IF(Finish!J73="",Finish!H73,Finish!H73&amp;" (fem "&amp;Finish!J73&amp;")")</f>
        <v>70</v>
      </c>
      <c r="B71" s="129" t="str">
        <f>Finish!M73</f>
        <v>Harry Atkinson</v>
      </c>
      <c r="C71" s="129" t="str">
        <f>Finish!N73</f>
        <v>Bingley Harriers</v>
      </c>
      <c r="D71" s="128" t="str">
        <f>Finish!O73</f>
        <v>M70</v>
      </c>
      <c r="E71" s="135">
        <f>Finish!F73</f>
        <v>3.9224537037037037E-2</v>
      </c>
    </row>
    <row r="72" spans="1:5" x14ac:dyDescent="0.3">
      <c r="A72" s="128">
        <f>IF(Finish!J74="",Finish!H74,Finish!H74&amp;" (fem "&amp;Finish!J74&amp;")")</f>
        <v>71</v>
      </c>
      <c r="B72" s="129" t="str">
        <f>Finish!M74</f>
        <v>John McDonald</v>
      </c>
      <c r="C72" s="129" t="str">
        <f>Finish!N74</f>
        <v>Trawden AC</v>
      </c>
      <c r="D72" s="128" t="str">
        <f>Finish!O74</f>
        <v>M55</v>
      </c>
      <c r="E72" s="135">
        <f>Finish!F74</f>
        <v>3.9247685185185184E-2</v>
      </c>
    </row>
    <row r="73" spans="1:5" x14ac:dyDescent="0.3">
      <c r="A73" s="128">
        <f>IF(Finish!J75="",Finish!H75,Finish!H75&amp;" (fem "&amp;Finish!J75&amp;")")</f>
        <v>72</v>
      </c>
      <c r="B73" s="129" t="str">
        <f>Finish!M75</f>
        <v>Christopher Goldie</v>
      </c>
      <c r="C73" s="129" t="str">
        <f>Finish!N75</f>
        <v>Bowland FR</v>
      </c>
      <c r="D73" s="128" t="str">
        <f>Finish!O75</f>
        <v>M40</v>
      </c>
      <c r="E73" s="135">
        <f>Finish!F75</f>
        <v>3.934027777777778E-2</v>
      </c>
    </row>
    <row r="74" spans="1:5" x14ac:dyDescent="0.3">
      <c r="A74" s="128" t="str">
        <f>IF(Finish!J76="",Finish!H76,Finish!H76&amp;" (fem "&amp;Finish!J76&amp;")")</f>
        <v>73 (fem 9)</v>
      </c>
      <c r="B74" s="129" t="str">
        <f>Finish!M76</f>
        <v>Janet Carr</v>
      </c>
      <c r="C74" s="129" t="str">
        <f>Finish!N76</f>
        <v>Darwen Dashers</v>
      </c>
      <c r="D74" s="128" t="str">
        <f>Finish!O76</f>
        <v>W40</v>
      </c>
      <c r="E74" s="135">
        <f>Finish!F76</f>
        <v>3.9421296296296295E-2</v>
      </c>
    </row>
    <row r="75" spans="1:5" x14ac:dyDescent="0.3">
      <c r="A75" s="128" t="str">
        <f>IF(Finish!J77="",Finish!H77,Finish!H77&amp;" (fem "&amp;Finish!J77&amp;")")</f>
        <v>74 (fem 10)</v>
      </c>
      <c r="B75" s="129" t="str">
        <f>Finish!M77</f>
        <v>Beth Clayton</v>
      </c>
      <c r="C75" s="129" t="str">
        <f>Finish!N77</f>
        <v>Rossendale Harriers</v>
      </c>
      <c r="D75" s="128" t="str">
        <f>Finish!O77</f>
        <v>W</v>
      </c>
      <c r="E75" s="135">
        <f>Finish!F77</f>
        <v>3.9479166666666669E-2</v>
      </c>
    </row>
    <row r="76" spans="1:5" x14ac:dyDescent="0.3">
      <c r="A76" s="128">
        <f>IF(Finish!J78="",Finish!H78,Finish!H78&amp;" (fem "&amp;Finish!J78&amp;")")</f>
        <v>75</v>
      </c>
      <c r="B76" s="129" t="str">
        <f>Finish!M78</f>
        <v>Ian Smith</v>
      </c>
      <c r="C76" s="129" t="str">
        <f>Finish!N78</f>
        <v>Ribble Valley</v>
      </c>
      <c r="D76" s="128" t="str">
        <f>Finish!O78</f>
        <v>M70</v>
      </c>
      <c r="E76" s="135">
        <f>Finish!F78</f>
        <v>3.9525462962962964E-2</v>
      </c>
    </row>
    <row r="77" spans="1:5" x14ac:dyDescent="0.3">
      <c r="A77" s="128">
        <f>IF(Finish!J79="",Finish!H79,Finish!H79&amp;" (fem "&amp;Finish!J79&amp;")")</f>
        <v>76</v>
      </c>
      <c r="B77" s="129" t="str">
        <f>Finish!M79</f>
        <v>Lucy Parker</v>
      </c>
      <c r="C77" s="129" t="str">
        <f>Finish!N79</f>
        <v>Trawden AC</v>
      </c>
      <c r="D77" s="128" t="str">
        <f>Finish!O79</f>
        <v>M40</v>
      </c>
      <c r="E77" s="135">
        <f>Finish!F79</f>
        <v>3.9548611111111111E-2</v>
      </c>
    </row>
    <row r="78" spans="1:5" x14ac:dyDescent="0.3">
      <c r="A78" s="128" t="str">
        <f>IF(Finish!J80="",Finish!H80,Finish!H80&amp;" (fem "&amp;Finish!J80&amp;")")</f>
        <v>77 (fem 11)</v>
      </c>
      <c r="B78" s="129" t="str">
        <f>Finish!M80</f>
        <v>Hena Chaudry</v>
      </c>
      <c r="C78" s="129" t="str">
        <f>Finish!N80</f>
        <v>Rossendale Harriers</v>
      </c>
      <c r="D78" s="128" t="str">
        <f>Finish!O80</f>
        <v>W40</v>
      </c>
      <c r="E78" s="135">
        <f>Finish!F80</f>
        <v>3.9571759259259258E-2</v>
      </c>
    </row>
    <row r="79" spans="1:5" x14ac:dyDescent="0.3">
      <c r="A79" s="128">
        <f>IF(Finish!J81="",Finish!H81,Finish!H81&amp;" (fem "&amp;Finish!J81&amp;")")</f>
        <v>78</v>
      </c>
      <c r="B79" s="129" t="str">
        <f>Finish!M81</f>
        <v>Peter Tasker</v>
      </c>
      <c r="C79" s="129" t="str">
        <f>Finish!N81</f>
        <v>Prestwich AC</v>
      </c>
      <c r="D79" s="128" t="str">
        <f>Finish!O81</f>
        <v>M40</v>
      </c>
      <c r="E79" s="135">
        <f>Finish!F81</f>
        <v>3.9583333333333331E-2</v>
      </c>
    </row>
    <row r="80" spans="1:5" x14ac:dyDescent="0.3">
      <c r="A80" s="128">
        <f>IF(Finish!J82="",Finish!H82,Finish!H82&amp;" (fem "&amp;Finish!J82&amp;")")</f>
        <v>79</v>
      </c>
      <c r="B80" s="129" t="str">
        <f>Finish!M82</f>
        <v>Neil Hindle</v>
      </c>
      <c r="C80" s="129" t="str">
        <f>Finish!N82</f>
        <v>FRA</v>
      </c>
      <c r="D80" s="128" t="str">
        <f>Finish!O82</f>
        <v>M65</v>
      </c>
      <c r="E80" s="135">
        <f>Finish!F82</f>
        <v>3.9780092592592589E-2</v>
      </c>
    </row>
    <row r="81" spans="1:5" x14ac:dyDescent="0.3">
      <c r="A81" s="128">
        <f>IF(Finish!J83="",Finish!H83,Finish!H83&amp;" (fem "&amp;Finish!J83&amp;")")</f>
        <v>80</v>
      </c>
      <c r="B81" s="129" t="str">
        <f>Finish!M83</f>
        <v>Harrison Smith</v>
      </c>
      <c r="C81" s="129" t="str">
        <f>Finish!N83</f>
        <v>Rossendale Harriers</v>
      </c>
      <c r="D81" s="128" t="str">
        <f>Finish!O83</f>
        <v>MU21</v>
      </c>
      <c r="E81" s="135">
        <f>Finish!F83</f>
        <v>4.0219907407407406E-2</v>
      </c>
    </row>
    <row r="82" spans="1:5" x14ac:dyDescent="0.3">
      <c r="A82" s="128">
        <f>IF(Finish!J84="",Finish!H84,Finish!H84&amp;" (fem "&amp;Finish!J84&amp;")")</f>
        <v>81</v>
      </c>
      <c r="B82" s="129" t="str">
        <f>Finish!M84</f>
        <v>David Ashton</v>
      </c>
      <c r="C82" s="129" t="str">
        <f>Finish!N84</f>
        <v>FRA</v>
      </c>
      <c r="D82" s="128" t="str">
        <f>Finish!O84</f>
        <v>M60</v>
      </c>
      <c r="E82" s="135">
        <f>Finish!F84</f>
        <v>4.0347222222222222E-2</v>
      </c>
    </row>
    <row r="83" spans="1:5" x14ac:dyDescent="0.3">
      <c r="A83" s="128">
        <f>IF(Finish!J85="",Finish!H85,Finish!H85&amp;" (fem "&amp;Finish!J85&amp;")")</f>
        <v>82</v>
      </c>
      <c r="B83" s="129" t="str">
        <f>Finish!M85</f>
        <v>Marc Vipham</v>
      </c>
      <c r="C83" s="129" t="str">
        <f>Finish!N85</f>
        <v>unattached</v>
      </c>
      <c r="D83" s="128" t="str">
        <f>Finish!O85</f>
        <v>M40</v>
      </c>
      <c r="E83" s="135">
        <f>Finish!F85</f>
        <v>4.0381944444444443E-2</v>
      </c>
    </row>
    <row r="84" spans="1:5" x14ac:dyDescent="0.3">
      <c r="A84" s="128">
        <f>IF(Finish!J86="",Finish!H86,Finish!H86&amp;" (fem "&amp;Finish!J86&amp;")")</f>
        <v>83</v>
      </c>
      <c r="B84" s="129" t="str">
        <f>Finish!M86</f>
        <v>Rick Moore</v>
      </c>
      <c r="C84" s="129" t="str">
        <f>Finish!N86</f>
        <v>Clayton Le Moors</v>
      </c>
      <c r="D84" s="128" t="str">
        <f>Finish!O86</f>
        <v>M60</v>
      </c>
      <c r="E84" s="135">
        <f>Finish!F86</f>
        <v>4.103009259259259E-2</v>
      </c>
    </row>
    <row r="85" spans="1:5" x14ac:dyDescent="0.3">
      <c r="A85" s="128" t="str">
        <f>IF(Finish!J87="",Finish!H87,Finish!H87&amp;" (fem "&amp;Finish!J87&amp;")")</f>
        <v>84 (fem 12)</v>
      </c>
      <c r="B85" s="129" t="str">
        <f>Finish!M87</f>
        <v>Jen Helm</v>
      </c>
      <c r="C85" s="129" t="str">
        <f>Finish!N87</f>
        <v>Prestwich AC</v>
      </c>
      <c r="D85" s="128" t="str">
        <f>Finish!O87</f>
        <v>W40</v>
      </c>
      <c r="E85" s="135">
        <f>Finish!F87</f>
        <v>4.1087962962962958E-2</v>
      </c>
    </row>
    <row r="86" spans="1:5" x14ac:dyDescent="0.3">
      <c r="A86" s="128">
        <f>IF(Finish!J88="",Finish!H88,Finish!H88&amp;" (fem "&amp;Finish!J88&amp;")")</f>
        <v>85</v>
      </c>
      <c r="B86" s="129" t="str">
        <f>Finish!M88</f>
        <v>Andrew Howarth</v>
      </c>
      <c r="C86" s="129" t="str">
        <f>Finish!N88</f>
        <v>Clayton Le Moors</v>
      </c>
      <c r="D86" s="128" t="str">
        <f>Finish!O88</f>
        <v>M60</v>
      </c>
      <c r="E86" s="135">
        <f>Finish!F88</f>
        <v>4.1342592592592591E-2</v>
      </c>
    </row>
    <row r="87" spans="1:5" x14ac:dyDescent="0.3">
      <c r="A87" s="128">
        <f>IF(Finish!J89="",Finish!H89,Finish!H89&amp;" (fem "&amp;Finish!J89&amp;")")</f>
        <v>86</v>
      </c>
      <c r="B87" s="129" t="str">
        <f>Finish!M89</f>
        <v>Peter Bolton</v>
      </c>
      <c r="C87" s="129" t="str">
        <f>Finish!N89</f>
        <v>Red Rose</v>
      </c>
      <c r="D87" s="128" t="str">
        <f>Finish!O89</f>
        <v>M60</v>
      </c>
      <c r="E87" s="135">
        <f>Finish!F89</f>
        <v>4.1585648148148142E-2</v>
      </c>
    </row>
    <row r="88" spans="1:5" x14ac:dyDescent="0.3">
      <c r="A88" s="128">
        <f>IF(Finish!J90="",Finish!H90,Finish!H90&amp;" (fem "&amp;Finish!J90&amp;")")</f>
        <v>87</v>
      </c>
      <c r="B88" s="129" t="str">
        <f>Finish!M90</f>
        <v>Matthew Cox</v>
      </c>
      <c r="C88" s="129" t="str">
        <f>Finish!N90</f>
        <v xml:space="preserve">Rochdale </v>
      </c>
      <c r="D88" s="128" t="str">
        <f>Finish!O90</f>
        <v>M60</v>
      </c>
      <c r="E88" s="135">
        <f>Finish!F90</f>
        <v>4.1840277777777775E-2</v>
      </c>
    </row>
    <row r="89" spans="1:5" x14ac:dyDescent="0.3">
      <c r="A89" s="128" t="str">
        <f>IF(Finish!J91="",Finish!H91,Finish!H91&amp;" (fem "&amp;Finish!J91&amp;")")</f>
        <v>88 (fem 13)</v>
      </c>
      <c r="B89" s="129" t="str">
        <f>Finish!M91</f>
        <v>Michelle Young</v>
      </c>
      <c r="C89" s="129" t="str">
        <f>Finish!N91</f>
        <v>Rossendale Harriers</v>
      </c>
      <c r="D89" s="128" t="str">
        <f>Finish!O91</f>
        <v>W45</v>
      </c>
      <c r="E89" s="135">
        <f>Finish!F91</f>
        <v>4.2106481481481488E-2</v>
      </c>
    </row>
    <row r="90" spans="1:5" x14ac:dyDescent="0.3">
      <c r="A90" s="128" t="str">
        <f>IF(Finish!J92="",Finish!H92,Finish!H92&amp;" (fem "&amp;Finish!J92&amp;")")</f>
        <v>89 (fem 14)</v>
      </c>
      <c r="B90" s="129" t="str">
        <f>Finish!M92</f>
        <v>Samantha Barnes</v>
      </c>
      <c r="C90" s="129" t="str">
        <f>Finish!N92</f>
        <v>Trawden AC</v>
      </c>
      <c r="D90" s="128" t="str">
        <f>Finish!O92</f>
        <v>W45</v>
      </c>
      <c r="E90" s="135">
        <f>Finish!F92</f>
        <v>4.3726851851851857E-2</v>
      </c>
    </row>
    <row r="91" spans="1:5" x14ac:dyDescent="0.3">
      <c r="A91" s="128">
        <f>IF(Finish!J93="",Finish!H93,Finish!H93&amp;" (fem "&amp;Finish!J93&amp;")")</f>
        <v>90</v>
      </c>
      <c r="B91" s="129" t="str">
        <f>Finish!M93</f>
        <v>Liam Moden</v>
      </c>
      <c r="C91" s="129" t="str">
        <f>Finish!N93</f>
        <v>Accrington RR</v>
      </c>
      <c r="D91" s="128" t="str">
        <f>Finish!O93</f>
        <v>M55</v>
      </c>
      <c r="E91" s="135">
        <f>Finish!F93</f>
        <v>4.4108796296296299E-2</v>
      </c>
    </row>
    <row r="92" spans="1:5" x14ac:dyDescent="0.3">
      <c r="A92" s="128">
        <f>IF(Finish!J94="",Finish!H94,Finish!H94&amp;" (fem "&amp;Finish!J94&amp;")")</f>
        <v>91</v>
      </c>
      <c r="B92" s="129" t="str">
        <f>Finish!M94</f>
        <v>Simon Stafford</v>
      </c>
      <c r="C92" s="129" t="str">
        <f>Finish!N94</f>
        <v>unattached</v>
      </c>
      <c r="D92" s="128" t="str">
        <f>Finish!O94</f>
        <v>M50</v>
      </c>
      <c r="E92" s="135">
        <f>Finish!F94</f>
        <v>4.4409722222222225E-2</v>
      </c>
    </row>
    <row r="93" spans="1:5" x14ac:dyDescent="0.3">
      <c r="A93" s="128" t="str">
        <f>IF(Finish!J95="",Finish!H95,Finish!H95&amp;" (fem "&amp;Finish!J95&amp;")")</f>
        <v>92 (fem 15)</v>
      </c>
      <c r="B93" s="129" t="str">
        <f>Finish!M95</f>
        <v>Lorraine Frances</v>
      </c>
      <c r="C93" s="129" t="str">
        <f>Finish!N95</f>
        <v>Trawden AC</v>
      </c>
      <c r="D93" s="128" t="str">
        <f>Finish!O95</f>
        <v>W45</v>
      </c>
      <c r="E93" s="135">
        <f>Finish!F95</f>
        <v>4.5983796296296293E-2</v>
      </c>
    </row>
    <row r="94" spans="1:5" x14ac:dyDescent="0.3">
      <c r="A94" s="128">
        <f>IF(Finish!J96="",Finish!H96,Finish!H96&amp;" (fem "&amp;Finish!J96&amp;")")</f>
        <v>93</v>
      </c>
      <c r="B94" s="129" t="str">
        <f>Finish!M96</f>
        <v xml:space="preserve">Robert Smith </v>
      </c>
      <c r="C94" s="129" t="str">
        <f>Finish!N96</f>
        <v>Trawden AC</v>
      </c>
      <c r="D94" s="128" t="str">
        <f>Finish!O96</f>
        <v>M65</v>
      </c>
      <c r="E94" s="135">
        <f>Finish!F96</f>
        <v>4.685185185185186E-2</v>
      </c>
    </row>
    <row r="95" spans="1:5" x14ac:dyDescent="0.3">
      <c r="A95" s="128" t="str">
        <f>IF(Finish!J97="",Finish!H97,Finish!H97&amp;" (fem "&amp;Finish!J97&amp;")")</f>
        <v>94 (fem 16)</v>
      </c>
      <c r="B95" s="129" t="str">
        <f>Finish!M97</f>
        <v>Joanne Houghton</v>
      </c>
      <c r="C95" s="129" t="str">
        <f>Finish!N97</f>
        <v>Prestwich AC</v>
      </c>
      <c r="D95" s="128" t="str">
        <f>Finish!O97</f>
        <v>W55</v>
      </c>
      <c r="E95" s="135">
        <f>Finish!F97</f>
        <v>4.6909722222222228E-2</v>
      </c>
    </row>
    <row r="96" spans="1:5" x14ac:dyDescent="0.3">
      <c r="A96" s="128">
        <f>IF(Finish!J98="",Finish!H98,Finish!H98&amp;" (fem "&amp;Finish!J98&amp;")")</f>
        <v>95</v>
      </c>
      <c r="B96" s="129" t="str">
        <f>Finish!M98</f>
        <v>Zachary Taylor</v>
      </c>
      <c r="C96" s="129" t="str">
        <f>Finish!N98</f>
        <v>Prestwich AC</v>
      </c>
      <c r="D96" s="128" t="str">
        <f>Finish!O98</f>
        <v>MU21</v>
      </c>
      <c r="E96" s="135">
        <f>Finish!F98</f>
        <v>4.6944444444444448E-2</v>
      </c>
    </row>
    <row r="97" spans="1:5" x14ac:dyDescent="0.3">
      <c r="A97" s="128">
        <f>IF(Finish!J99="",Finish!H99,Finish!H99&amp;" (fem "&amp;Finish!J99&amp;")")</f>
        <v>96</v>
      </c>
      <c r="B97" s="129" t="str">
        <f>Finish!M99</f>
        <v>Philip Taylor</v>
      </c>
      <c r="C97" s="129" t="str">
        <f>Finish!N99</f>
        <v>Prestwich AC</v>
      </c>
      <c r="D97" s="128" t="str">
        <f>Finish!O99</f>
        <v>M65</v>
      </c>
      <c r="E97" s="135">
        <f>Finish!F99</f>
        <v>4.6967592592592596E-2</v>
      </c>
    </row>
    <row r="98" spans="1:5" x14ac:dyDescent="0.3">
      <c r="A98" s="128">
        <f>IF(Finish!J100="",Finish!H100,Finish!H100&amp;" (fem "&amp;Finish!J100&amp;")")</f>
        <v>97</v>
      </c>
      <c r="B98" s="129" t="str">
        <f>Finish!M100</f>
        <v>Mick James</v>
      </c>
      <c r="C98" s="129" t="str">
        <f>Finish!N100</f>
        <v>Trawden AC</v>
      </c>
      <c r="D98" s="128" t="str">
        <f>Finish!O100</f>
        <v>M60</v>
      </c>
      <c r="E98" s="135">
        <f>Finish!F100</f>
        <v>4.8796296296296303E-2</v>
      </c>
    </row>
    <row r="99" spans="1:5" x14ac:dyDescent="0.3">
      <c r="A99" s="128">
        <f>IF(Finish!J101="",Finish!H101,Finish!H101&amp;" (fem "&amp;Finish!J101&amp;")")</f>
        <v>98</v>
      </c>
      <c r="B99" s="129" t="str">
        <f>Finish!M101</f>
        <v>Chris Cash</v>
      </c>
      <c r="C99" s="129" t="str">
        <f>Finish!N101</f>
        <v>Darwen Dashers</v>
      </c>
      <c r="D99" s="128" t="str">
        <f>Finish!O101</f>
        <v>M65</v>
      </c>
      <c r="E99" s="135">
        <f>Finish!F101</f>
        <v>5.2280092592592593E-2</v>
      </c>
    </row>
    <row r="100" spans="1:5" x14ac:dyDescent="0.3">
      <c r="A100" s="128" t="str">
        <f>IF(Finish!J102="",Finish!H102,Finish!H102&amp;" (fem "&amp;Finish!J102&amp;")")</f>
        <v>99 (fem 17)</v>
      </c>
      <c r="B100" s="129" t="str">
        <f>Finish!M102</f>
        <v>Karen Windle</v>
      </c>
      <c r="C100" s="129" t="str">
        <f>Finish!N102</f>
        <v>Trawden AC</v>
      </c>
      <c r="D100" s="128" t="str">
        <f>Finish!O102</f>
        <v>W60</v>
      </c>
      <c r="E100" s="135">
        <f>Finish!F102</f>
        <v>5.2465277777777784E-2</v>
      </c>
    </row>
    <row r="101" spans="1:5" x14ac:dyDescent="0.3">
      <c r="A101" s="128" t="str">
        <f>IF(Finish!J103="",Finish!H103,Finish!H103&amp;" (fem "&amp;Finish!J103&amp;")")</f>
        <v>100 (fem 18)</v>
      </c>
      <c r="B101" s="129" t="str">
        <f>Finish!M103</f>
        <v>Linda Zagorski</v>
      </c>
      <c r="C101" s="129" t="str">
        <f>Finish!N103</f>
        <v>Trawden AC</v>
      </c>
      <c r="D101" s="128" t="str">
        <f>Finish!O103</f>
        <v>W60</v>
      </c>
      <c r="E101" s="135">
        <f>Finish!F103</f>
        <v>5.2638888888888895E-2</v>
      </c>
    </row>
    <row r="102" spans="1:5" x14ac:dyDescent="0.3">
      <c r="A102" s="128" t="str">
        <f>IF(Finish!J104="",Finish!H104,Finish!H104&amp;" (fem "&amp;Finish!J104&amp;")")</f>
        <v>101 (fem 19)</v>
      </c>
      <c r="B102" s="129" t="str">
        <f>Finish!M104</f>
        <v>Linda Coffey</v>
      </c>
      <c r="C102" s="129" t="str">
        <f>Finish!N104</f>
        <v>Darwen Dashers</v>
      </c>
      <c r="D102" s="128" t="str">
        <f>Finish!O104</f>
        <v>W70</v>
      </c>
      <c r="E102" s="135">
        <f>Finish!F104</f>
        <v>5.2812499999999991E-2</v>
      </c>
    </row>
    <row r="103" spans="1:5" x14ac:dyDescent="0.3">
      <c r="A103" s="128" t="str">
        <f>IF(Finish!J105="",Finish!H105,Finish!H105&amp;" (fem "&amp;Finish!J105&amp;")")</f>
        <v>102 (fem 20)</v>
      </c>
      <c r="B103" s="129" t="str">
        <f>Finish!M105</f>
        <v>Rebecca Simms</v>
      </c>
      <c r="C103" s="129" t="str">
        <f>Finish!N105</f>
        <v>Darwen Dashers</v>
      </c>
      <c r="D103" s="128" t="str">
        <f>Finish!O105</f>
        <v>W55</v>
      </c>
      <c r="E103" s="135">
        <f>Finish!F105</f>
        <v>5.3182870370370366E-2</v>
      </c>
    </row>
    <row r="104" spans="1:5" x14ac:dyDescent="0.3">
      <c r="A104" s="128" t="str">
        <f>IF(Finish!J106="",Finish!H106,Finish!H106&amp;" (fem "&amp;Finish!J106&amp;")")</f>
        <v>103 (fem 21)</v>
      </c>
      <c r="B104" s="129" t="str">
        <f>Finish!M106</f>
        <v>Helen Harrison</v>
      </c>
      <c r="C104" s="129" t="str">
        <f>Finish!N106</f>
        <v>Clayton Le Moors</v>
      </c>
      <c r="D104" s="128" t="str">
        <f>Finish!O106</f>
        <v>W55</v>
      </c>
      <c r="E104" s="135">
        <f>Finish!F106</f>
        <v>5.5543981481481479E-2</v>
      </c>
    </row>
    <row r="105" spans="1:5" x14ac:dyDescent="0.3">
      <c r="A105" s="128" t="str">
        <f>IF(Finish!J107="",Finish!H107,Finish!H107&amp;" (fem "&amp;Finish!J107&amp;")")</f>
        <v>104 (fem 22)</v>
      </c>
      <c r="B105" s="129" t="str">
        <f>Finish!M107</f>
        <v>Hayley White</v>
      </c>
      <c r="C105" s="129" t="str">
        <f>Finish!N107</f>
        <v>WWHR</v>
      </c>
      <c r="D105" s="128" t="str">
        <f>Finish!O107</f>
        <v>W55</v>
      </c>
      <c r="E105" s="135">
        <f>Finish!F107</f>
        <v>5.5902777777777773E-2</v>
      </c>
    </row>
    <row r="106" spans="1:5" x14ac:dyDescent="0.3">
      <c r="A106" s="128" t="str">
        <f>IF(Finish!J108="",Finish!H108,Finish!H108&amp;" (fem "&amp;Finish!J108&amp;")")</f>
        <v>105 (fem 23)</v>
      </c>
      <c r="B106" s="129" t="str">
        <f>Finish!M108</f>
        <v xml:space="preserve">Hilary Farren </v>
      </c>
      <c r="C106" s="129" t="str">
        <f>Finish!N108</f>
        <v>Rossendale Harriers</v>
      </c>
      <c r="D106" s="128" t="str">
        <f>Finish!O108</f>
        <v>W60</v>
      </c>
      <c r="E106" s="135">
        <f>Finish!F108</f>
        <v>5.6087962962962958E-2</v>
      </c>
    </row>
    <row r="107" spans="1:5" x14ac:dyDescent="0.3">
      <c r="A107" s="128">
        <f>IF(Finish!J109="",Finish!H109,Finish!H109&amp;" (fem "&amp;Finish!J109&amp;")")</f>
        <v>106</v>
      </c>
      <c r="B107" s="129" t="str">
        <f>Finish!M109</f>
        <v>Jim Taylor</v>
      </c>
      <c r="C107" s="129" t="str">
        <f>Finish!N109</f>
        <v>Darwen Dashers</v>
      </c>
      <c r="D107" s="128" t="str">
        <f>Finish!O109</f>
        <v>M70</v>
      </c>
      <c r="E107" s="135">
        <f>Finish!F109</f>
        <v>6.2361111111111117E-2</v>
      </c>
    </row>
    <row r="108" spans="1:5" x14ac:dyDescent="0.3">
      <c r="A108" s="128" t="str">
        <f>IF(Finish!J110="",Finish!H110,Finish!H110&amp;" (fem "&amp;Finish!J110&amp;")")</f>
        <v>107 (fem 24)</v>
      </c>
      <c r="B108" s="129" t="str">
        <f>Finish!M110</f>
        <v>Elizabeth Calvert</v>
      </c>
      <c r="C108" s="129" t="str">
        <f>Finish!N110</f>
        <v>Prestwich AC</v>
      </c>
      <c r="D108" s="128" t="str">
        <f>Finish!O110</f>
        <v>W45</v>
      </c>
      <c r="E108" s="135">
        <f>Finish!F110</f>
        <v>6.3437499999999994E-2</v>
      </c>
    </row>
    <row r="109" spans="1:5" x14ac:dyDescent="0.3">
      <c r="A109" s="128">
        <f>IF(Finish!J111="",Finish!H111,Finish!H111&amp;" (fem "&amp;Finish!J111&amp;")")</f>
        <v>108</v>
      </c>
      <c r="B109" s="129" t="str">
        <f>Finish!M111</f>
        <v>Philip Greenwood</v>
      </c>
      <c r="C109" s="129" t="str">
        <f>Finish!N111</f>
        <v>Rossendale Harriers</v>
      </c>
      <c r="D109" s="128" t="str">
        <f>Finish!O111</f>
        <v>M</v>
      </c>
      <c r="E109" s="135">
        <f>Finish!F111</f>
        <v>6.3460648148148155E-2</v>
      </c>
    </row>
    <row r="110" spans="1:5" x14ac:dyDescent="0.3">
      <c r="A110" s="128">
        <f>IF(Finish!J112="",Finish!H112,Finish!H112&amp;" (fem "&amp;Finish!J112&amp;")")</f>
        <v>109</v>
      </c>
      <c r="B110" s="129" t="str">
        <f>Finish!M112</f>
        <v>Andrew Lee</v>
      </c>
      <c r="C110" s="129" t="str">
        <f>Finish!N112</f>
        <v>Rossendale Harriers</v>
      </c>
      <c r="D110" s="128" t="str">
        <f>Finish!O112</f>
        <v>M50</v>
      </c>
      <c r="E110" s="135" t="e">
        <f>Finish!F112</f>
        <v>#VALUE!</v>
      </c>
    </row>
    <row r="111" spans="1:5" x14ac:dyDescent="0.3">
      <c r="A111" s="128">
        <f>IF(Finish!J113="",Finish!H113,Finish!H113&amp;" (fem "&amp;Finish!J113&amp;")")</f>
        <v>110</v>
      </c>
      <c r="B111" s="129" t="str">
        <f>Finish!M113</f>
        <v>Peter Coates</v>
      </c>
      <c r="C111" s="129" t="str">
        <f>Finish!N113</f>
        <v>Clayton Le Moors</v>
      </c>
      <c r="D111" s="128" t="str">
        <f>Finish!O113</f>
        <v>M45</v>
      </c>
      <c r="E111" s="135" t="e">
        <f>Finish!F113</f>
        <v>#VALUE!</v>
      </c>
    </row>
    <row r="112" spans="1:5" x14ac:dyDescent="0.3">
      <c r="A112" s="128">
        <f>IF(Finish!J114="",Finish!H114,Finish!H114&amp;" (fem "&amp;Finish!J114&amp;")")</f>
        <v>111</v>
      </c>
      <c r="B112" s="129" t="str">
        <f>Finish!M114</f>
        <v/>
      </c>
      <c r="C112" s="129" t="str">
        <f>Finish!N114</f>
        <v/>
      </c>
      <c r="D112" s="128" t="str">
        <f>Finish!O114</f>
        <v/>
      </c>
      <c r="E112" s="135">
        <f>Finish!F114</f>
        <v>6.3194444444444442E-2</v>
      </c>
    </row>
    <row r="113" spans="1:5" x14ac:dyDescent="0.3">
      <c r="A113" s="128">
        <f>IF(Finish!J115="",Finish!H115,Finish!H115&amp;" (fem "&amp;Finish!J115&amp;")")</f>
        <v>112</v>
      </c>
      <c r="B113" s="129" t="str">
        <f>Finish!M115</f>
        <v/>
      </c>
      <c r="C113" s="129" t="str">
        <f>Finish!N115</f>
        <v/>
      </c>
      <c r="D113" s="128" t="str">
        <f>Finish!O115</f>
        <v/>
      </c>
      <c r="E113" s="135">
        <f>Finish!F115</f>
        <v>6.3194444444444442E-2</v>
      </c>
    </row>
    <row r="114" spans="1:5" x14ac:dyDescent="0.3">
      <c r="A114" s="128">
        <f>IF(Finish!J116="",Finish!H116,Finish!H116&amp;" (fem "&amp;Finish!J116&amp;")")</f>
        <v>113</v>
      </c>
      <c r="B114" s="129" t="str">
        <f>Finish!M116</f>
        <v/>
      </c>
      <c r="C114" s="129" t="str">
        <f>Finish!N116</f>
        <v/>
      </c>
      <c r="D114" s="128" t="str">
        <f>Finish!O116</f>
        <v/>
      </c>
      <c r="E114" s="135">
        <f>Finish!F116</f>
        <v>6.3194444444444442E-2</v>
      </c>
    </row>
    <row r="115" spans="1:5" x14ac:dyDescent="0.3">
      <c r="A115" s="128">
        <f>IF(Finish!J117="",Finish!H117,Finish!H117&amp;" (fem "&amp;Finish!J117&amp;")")</f>
        <v>114</v>
      </c>
      <c r="B115" s="129" t="str">
        <f>Finish!M117</f>
        <v/>
      </c>
      <c r="C115" s="129" t="str">
        <f>Finish!N117</f>
        <v/>
      </c>
      <c r="D115" s="128" t="str">
        <f>Finish!O117</f>
        <v/>
      </c>
      <c r="E115" s="135">
        <f>Finish!F117</f>
        <v>6.3194444444444442E-2</v>
      </c>
    </row>
    <row r="116" spans="1:5" x14ac:dyDescent="0.3">
      <c r="A116" s="128">
        <f>IF(Finish!J118="",Finish!H118,Finish!H118&amp;" (fem "&amp;Finish!J118&amp;")")</f>
        <v>115</v>
      </c>
      <c r="B116" s="129" t="str">
        <f>Finish!M118</f>
        <v/>
      </c>
      <c r="C116" s="129" t="str">
        <f>Finish!N118</f>
        <v/>
      </c>
      <c r="D116" s="128" t="str">
        <f>Finish!O118</f>
        <v/>
      </c>
      <c r="E116" s="135">
        <f>Finish!F118</f>
        <v>6.3194444444444442E-2</v>
      </c>
    </row>
    <row r="117" spans="1:5" x14ac:dyDescent="0.3">
      <c r="A117" s="128">
        <f>IF(Finish!J119="",Finish!H119,Finish!H119&amp;" (fem "&amp;Finish!J119&amp;")")</f>
        <v>116</v>
      </c>
      <c r="B117" s="129" t="str">
        <f>Finish!M119</f>
        <v/>
      </c>
      <c r="C117" s="129" t="str">
        <f>Finish!N119</f>
        <v/>
      </c>
      <c r="D117" s="128" t="str">
        <f>Finish!O119</f>
        <v/>
      </c>
      <c r="E117" s="135">
        <f>Finish!F119</f>
        <v>6.3194444444444442E-2</v>
      </c>
    </row>
    <row r="118" spans="1:5" x14ac:dyDescent="0.3">
      <c r="A118" s="128">
        <f>IF(Finish!J120="",Finish!H120,Finish!H120&amp;" (fem "&amp;Finish!J120&amp;")")</f>
        <v>117</v>
      </c>
      <c r="B118" s="129" t="str">
        <f>Finish!M120</f>
        <v/>
      </c>
      <c r="C118" s="129" t="str">
        <f>Finish!N120</f>
        <v/>
      </c>
      <c r="D118" s="128" t="str">
        <f>Finish!O120</f>
        <v/>
      </c>
      <c r="E118" s="135">
        <f>Finish!F120</f>
        <v>6.3194444444444442E-2</v>
      </c>
    </row>
    <row r="119" spans="1:5" x14ac:dyDescent="0.3">
      <c r="A119" s="128">
        <f>IF(Finish!J121="",Finish!H121,Finish!H121&amp;" (fem "&amp;Finish!J121&amp;")")</f>
        <v>118</v>
      </c>
      <c r="B119" s="129" t="str">
        <f>Finish!M121</f>
        <v/>
      </c>
      <c r="C119" s="129" t="str">
        <f>Finish!N121</f>
        <v/>
      </c>
      <c r="D119" s="128" t="str">
        <f>Finish!O121</f>
        <v/>
      </c>
      <c r="E119" s="135">
        <f>Finish!F121</f>
        <v>6.3194444444444442E-2</v>
      </c>
    </row>
    <row r="120" spans="1:5" x14ac:dyDescent="0.3">
      <c r="A120" s="128">
        <f>IF(Finish!J122="",Finish!H122,Finish!H122&amp;" (fem "&amp;Finish!J122&amp;")")</f>
        <v>119</v>
      </c>
      <c r="B120" s="129" t="str">
        <f>Finish!M122</f>
        <v/>
      </c>
      <c r="C120" s="129" t="str">
        <f>Finish!N122</f>
        <v/>
      </c>
      <c r="D120" s="128" t="str">
        <f>Finish!O122</f>
        <v/>
      </c>
      <c r="E120" s="135">
        <f>Finish!F122</f>
        <v>6.3194444444444442E-2</v>
      </c>
    </row>
    <row r="121" spans="1:5" x14ac:dyDescent="0.3">
      <c r="A121" s="128">
        <f>IF(Finish!J123="",Finish!H123,Finish!H123&amp;" (fem "&amp;Finish!J123&amp;")")</f>
        <v>120</v>
      </c>
      <c r="B121" s="129" t="str">
        <f>Finish!M123</f>
        <v/>
      </c>
      <c r="C121" s="129" t="str">
        <f>Finish!N123</f>
        <v/>
      </c>
      <c r="D121" s="128" t="str">
        <f>Finish!O123</f>
        <v/>
      </c>
      <c r="E121" s="135">
        <f>Finish!F123</f>
        <v>6.3194444444444442E-2</v>
      </c>
    </row>
    <row r="122" spans="1:5" x14ac:dyDescent="0.3">
      <c r="A122" s="128">
        <f>IF(Finish!J124="",Finish!H124,Finish!H124&amp;" (fem "&amp;Finish!J124&amp;")")</f>
        <v>121</v>
      </c>
      <c r="B122" s="129" t="str">
        <f>Finish!M124</f>
        <v/>
      </c>
      <c r="C122" s="129" t="str">
        <f>Finish!N124</f>
        <v/>
      </c>
      <c r="D122" s="128" t="str">
        <f>Finish!O124</f>
        <v/>
      </c>
      <c r="E122" s="135">
        <f>Finish!F124</f>
        <v>6.3194444444444442E-2</v>
      </c>
    </row>
    <row r="123" spans="1:5" x14ac:dyDescent="0.3">
      <c r="A123" s="128">
        <f>IF(Finish!J125="",Finish!H125,Finish!H125&amp;" (fem "&amp;Finish!J125&amp;")")</f>
        <v>122</v>
      </c>
      <c r="B123" s="129" t="str">
        <f>Finish!M125</f>
        <v/>
      </c>
      <c r="C123" s="129" t="str">
        <f>Finish!N125</f>
        <v/>
      </c>
      <c r="D123" s="128" t="str">
        <f>Finish!O125</f>
        <v/>
      </c>
      <c r="E123" s="135">
        <f>Finish!F125</f>
        <v>6.3194444444444442E-2</v>
      </c>
    </row>
    <row r="124" spans="1:5" x14ac:dyDescent="0.3">
      <c r="A124" s="128">
        <f>IF(Finish!J126="",Finish!H126,Finish!H126&amp;" (fem "&amp;Finish!J126&amp;")")</f>
        <v>123</v>
      </c>
      <c r="B124" s="129" t="str">
        <f>Finish!M126</f>
        <v/>
      </c>
      <c r="C124" s="129" t="str">
        <f>Finish!N126</f>
        <v/>
      </c>
      <c r="D124" s="128" t="str">
        <f>Finish!O126</f>
        <v/>
      </c>
      <c r="E124" s="135">
        <f>Finish!F126</f>
        <v>6.3194444444444442E-2</v>
      </c>
    </row>
    <row r="125" spans="1:5" x14ac:dyDescent="0.3">
      <c r="A125" s="128">
        <f>IF(Finish!J127="",Finish!H127,Finish!H127&amp;" (fem "&amp;Finish!J127&amp;")")</f>
        <v>124</v>
      </c>
      <c r="B125" s="129" t="str">
        <f>Finish!M127</f>
        <v/>
      </c>
      <c r="C125" s="129" t="str">
        <f>Finish!N127</f>
        <v/>
      </c>
      <c r="D125" s="128" t="str">
        <f>Finish!O127</f>
        <v/>
      </c>
      <c r="E125" s="135">
        <f>Finish!F127</f>
        <v>6.3194444444444442E-2</v>
      </c>
    </row>
    <row r="126" spans="1:5" x14ac:dyDescent="0.3">
      <c r="A126" s="128">
        <f>IF(Finish!J128="",Finish!H128,Finish!H128&amp;" (fem "&amp;Finish!J128&amp;")")</f>
        <v>125</v>
      </c>
      <c r="B126" s="129" t="str">
        <f>Finish!M128</f>
        <v/>
      </c>
      <c r="C126" s="129" t="str">
        <f>Finish!N128</f>
        <v/>
      </c>
      <c r="D126" s="128" t="str">
        <f>Finish!O128</f>
        <v/>
      </c>
      <c r="E126" s="135">
        <f>Finish!F128</f>
        <v>6.3194444444444442E-2</v>
      </c>
    </row>
    <row r="127" spans="1:5" x14ac:dyDescent="0.3">
      <c r="A127" s="128">
        <f>IF(Finish!J129="",Finish!H129,Finish!H129&amp;" (fem "&amp;Finish!J129&amp;")")</f>
        <v>126</v>
      </c>
      <c r="B127" s="129" t="str">
        <f>Finish!M129</f>
        <v/>
      </c>
      <c r="C127" s="129" t="str">
        <f>Finish!N129</f>
        <v/>
      </c>
      <c r="D127" s="128" t="str">
        <f>Finish!O129</f>
        <v/>
      </c>
      <c r="E127" s="135">
        <f>Finish!F129</f>
        <v>6.3194444444444442E-2</v>
      </c>
    </row>
    <row r="128" spans="1:5" x14ac:dyDescent="0.3">
      <c r="A128" s="128">
        <f>IF(Finish!J130="",Finish!H130,Finish!H130&amp;" (fem "&amp;Finish!J130&amp;")")</f>
        <v>127</v>
      </c>
      <c r="B128" s="129" t="str">
        <f>Finish!M130</f>
        <v/>
      </c>
      <c r="C128" s="129" t="str">
        <f>Finish!N130</f>
        <v/>
      </c>
      <c r="D128" s="128" t="str">
        <f>Finish!O130</f>
        <v/>
      </c>
      <c r="E128" s="135">
        <f>Finish!F130</f>
        <v>6.3194444444444442E-2</v>
      </c>
    </row>
    <row r="129" spans="1:5" x14ac:dyDescent="0.3">
      <c r="A129" s="128">
        <f>IF(Finish!J131="",Finish!H131,Finish!H131&amp;" (fem "&amp;Finish!J131&amp;")")</f>
        <v>128</v>
      </c>
      <c r="B129" s="129" t="str">
        <f>Finish!M131</f>
        <v/>
      </c>
      <c r="C129" s="129" t="str">
        <f>Finish!N131</f>
        <v/>
      </c>
      <c r="D129" s="128" t="str">
        <f>Finish!O131</f>
        <v/>
      </c>
      <c r="E129" s="135">
        <f>Finish!F131</f>
        <v>6.3194444444444442E-2</v>
      </c>
    </row>
    <row r="130" spans="1:5" x14ac:dyDescent="0.3">
      <c r="A130" s="128">
        <f>IF(Finish!J132="",Finish!H132,Finish!H132&amp;" (fem "&amp;Finish!J132&amp;")")</f>
        <v>129</v>
      </c>
      <c r="B130" s="129" t="str">
        <f>Finish!M132</f>
        <v/>
      </c>
      <c r="C130" s="129" t="str">
        <f>Finish!N132</f>
        <v/>
      </c>
      <c r="D130" s="128" t="str">
        <f>Finish!O132</f>
        <v/>
      </c>
      <c r="E130" s="135">
        <f>Finish!F132</f>
        <v>6.3194444444444442E-2</v>
      </c>
    </row>
    <row r="131" spans="1:5" x14ac:dyDescent="0.3">
      <c r="A131" s="128">
        <f>IF(Finish!J133="",Finish!H133,Finish!H133&amp;" (fem "&amp;Finish!J133&amp;")")</f>
        <v>130</v>
      </c>
      <c r="B131" s="129" t="str">
        <f>Finish!M133</f>
        <v/>
      </c>
      <c r="C131" s="129" t="str">
        <f>Finish!N133</f>
        <v/>
      </c>
      <c r="D131" s="128" t="str">
        <f>Finish!O133</f>
        <v/>
      </c>
      <c r="E131" s="135">
        <f>Finish!F133</f>
        <v>6.3194444444444442E-2</v>
      </c>
    </row>
    <row r="132" spans="1:5" x14ac:dyDescent="0.3">
      <c r="A132" s="128">
        <f>IF(Finish!J134="",Finish!H134,Finish!H134&amp;" (fem "&amp;Finish!J134&amp;")")</f>
        <v>131</v>
      </c>
      <c r="B132" s="129" t="str">
        <f>Finish!M134</f>
        <v/>
      </c>
      <c r="C132" s="129" t="str">
        <f>Finish!N134</f>
        <v/>
      </c>
      <c r="D132" s="128" t="str">
        <f>Finish!O134</f>
        <v/>
      </c>
      <c r="E132" s="135">
        <f>Finish!F134</f>
        <v>6.3194444444444442E-2</v>
      </c>
    </row>
    <row r="133" spans="1:5" x14ac:dyDescent="0.3">
      <c r="A133" s="128">
        <f>IF(Finish!J135="",Finish!H135,Finish!H135&amp;" (fem "&amp;Finish!J135&amp;")")</f>
        <v>132</v>
      </c>
      <c r="B133" s="129" t="str">
        <f>Finish!M135</f>
        <v/>
      </c>
      <c r="C133" s="129" t="str">
        <f>Finish!N135</f>
        <v/>
      </c>
      <c r="D133" s="128" t="str">
        <f>Finish!O135</f>
        <v/>
      </c>
      <c r="E133" s="135">
        <f>Finish!F135</f>
        <v>6.3194444444444442E-2</v>
      </c>
    </row>
    <row r="134" spans="1:5" x14ac:dyDescent="0.3">
      <c r="A134" s="128">
        <f>IF(Finish!J136="",Finish!H136,Finish!H136&amp;" (fem "&amp;Finish!J136&amp;")")</f>
        <v>133</v>
      </c>
      <c r="B134" s="129" t="str">
        <f>Finish!M136</f>
        <v/>
      </c>
      <c r="C134" s="129" t="str">
        <f>Finish!N136</f>
        <v/>
      </c>
      <c r="D134" s="128" t="str">
        <f>Finish!O136</f>
        <v/>
      </c>
      <c r="E134" s="135">
        <f>Finish!F136</f>
        <v>6.3194444444444442E-2</v>
      </c>
    </row>
    <row r="135" spans="1:5" x14ac:dyDescent="0.3">
      <c r="A135" s="128">
        <f>IF(Finish!J137="",Finish!H137,Finish!H137&amp;" (fem "&amp;Finish!J137&amp;")")</f>
        <v>134</v>
      </c>
      <c r="B135" s="129" t="str">
        <f>Finish!M137</f>
        <v/>
      </c>
      <c r="C135" s="129" t="str">
        <f>Finish!N137</f>
        <v/>
      </c>
      <c r="D135" s="128" t="str">
        <f>Finish!O137</f>
        <v/>
      </c>
      <c r="E135" s="135">
        <f>Finish!F137</f>
        <v>6.3194444444444442E-2</v>
      </c>
    </row>
    <row r="136" spans="1:5" x14ac:dyDescent="0.3">
      <c r="A136" s="128">
        <f>IF(Finish!J138="",Finish!H138,Finish!H138&amp;" (fem "&amp;Finish!J138&amp;")")</f>
        <v>135</v>
      </c>
      <c r="B136" s="129" t="str">
        <f>Finish!M138</f>
        <v/>
      </c>
      <c r="C136" s="129" t="str">
        <f>Finish!N138</f>
        <v/>
      </c>
      <c r="D136" s="128" t="str">
        <f>Finish!O138</f>
        <v/>
      </c>
      <c r="E136" s="135">
        <f>Finish!F138</f>
        <v>6.3194444444444442E-2</v>
      </c>
    </row>
    <row r="137" spans="1:5" x14ac:dyDescent="0.3">
      <c r="A137" s="128">
        <f>IF(Finish!J139="",Finish!H139,Finish!H139&amp;" (fem "&amp;Finish!J139&amp;")")</f>
        <v>136</v>
      </c>
      <c r="B137" s="129" t="str">
        <f>Finish!M139</f>
        <v/>
      </c>
      <c r="C137" s="129" t="str">
        <f>Finish!N139</f>
        <v/>
      </c>
      <c r="D137" s="128" t="str">
        <f>Finish!O139</f>
        <v/>
      </c>
      <c r="E137" s="135">
        <f>Finish!F139</f>
        <v>6.3194444444444442E-2</v>
      </c>
    </row>
    <row r="138" spans="1:5" x14ac:dyDescent="0.3">
      <c r="A138" s="128">
        <f>IF(Finish!J140="",Finish!H140,Finish!H140&amp;" (fem "&amp;Finish!J140&amp;")")</f>
        <v>137</v>
      </c>
      <c r="B138" s="129" t="str">
        <f>Finish!M140</f>
        <v/>
      </c>
      <c r="C138" s="129" t="str">
        <f>Finish!N140</f>
        <v/>
      </c>
      <c r="D138" s="128" t="str">
        <f>Finish!O140</f>
        <v/>
      </c>
      <c r="E138" s="135">
        <f>Finish!F140</f>
        <v>6.3194444444444442E-2</v>
      </c>
    </row>
    <row r="139" spans="1:5" x14ac:dyDescent="0.3">
      <c r="A139" s="128">
        <f>IF(Finish!J141="",Finish!H141,Finish!H141&amp;" (fem "&amp;Finish!J141&amp;")")</f>
        <v>138</v>
      </c>
      <c r="B139" s="129" t="str">
        <f>Finish!M141</f>
        <v/>
      </c>
      <c r="C139" s="129" t="str">
        <f>Finish!N141</f>
        <v/>
      </c>
      <c r="D139" s="128" t="str">
        <f>Finish!O141</f>
        <v/>
      </c>
      <c r="E139" s="135">
        <f>Finish!F141</f>
        <v>6.3194444444444442E-2</v>
      </c>
    </row>
    <row r="140" spans="1:5" x14ac:dyDescent="0.3">
      <c r="A140" s="128">
        <f>IF(Finish!J142="",Finish!H142,Finish!H142&amp;" (fem "&amp;Finish!J142&amp;")")</f>
        <v>139</v>
      </c>
      <c r="B140" s="129" t="str">
        <f>Finish!M142</f>
        <v/>
      </c>
      <c r="C140" s="129" t="str">
        <f>Finish!N142</f>
        <v/>
      </c>
      <c r="D140" s="128" t="str">
        <f>Finish!O142</f>
        <v/>
      </c>
      <c r="E140" s="135">
        <f>Finish!F142</f>
        <v>6.3194444444444442E-2</v>
      </c>
    </row>
    <row r="141" spans="1:5" x14ac:dyDescent="0.3">
      <c r="A141" s="128">
        <f>IF(Finish!J143="",Finish!H143,Finish!H143&amp;" (fem "&amp;Finish!J143&amp;")")</f>
        <v>140</v>
      </c>
      <c r="B141" s="129" t="str">
        <f>Finish!M143</f>
        <v/>
      </c>
      <c r="C141" s="129" t="str">
        <f>Finish!N143</f>
        <v/>
      </c>
      <c r="D141" s="128" t="str">
        <f>Finish!O143</f>
        <v/>
      </c>
      <c r="E141" s="135">
        <f>Finish!F143</f>
        <v>6.3194444444444442E-2</v>
      </c>
    </row>
    <row r="142" spans="1:5" x14ac:dyDescent="0.3">
      <c r="A142" s="128">
        <f>IF(Finish!J144="",Finish!H144,Finish!H144&amp;" (fem "&amp;Finish!J144&amp;")")</f>
        <v>141</v>
      </c>
      <c r="B142" s="129" t="str">
        <f>Finish!M144</f>
        <v/>
      </c>
      <c r="C142" s="129" t="str">
        <f>Finish!N144</f>
        <v/>
      </c>
      <c r="D142" s="128" t="str">
        <f>Finish!O144</f>
        <v/>
      </c>
      <c r="E142" s="135">
        <f>Finish!F144</f>
        <v>6.3194444444444442E-2</v>
      </c>
    </row>
    <row r="143" spans="1:5" x14ac:dyDescent="0.3">
      <c r="A143" s="128">
        <f>IF(Finish!J145="",Finish!H145,Finish!H145&amp;" (fem "&amp;Finish!J145&amp;")")</f>
        <v>142</v>
      </c>
      <c r="B143" s="129" t="str">
        <f>Finish!M145</f>
        <v/>
      </c>
      <c r="C143" s="129" t="str">
        <f>Finish!N145</f>
        <v/>
      </c>
      <c r="D143" s="128" t="str">
        <f>Finish!O145</f>
        <v/>
      </c>
      <c r="E143" s="135">
        <f>Finish!F145</f>
        <v>6.3194444444444442E-2</v>
      </c>
    </row>
    <row r="144" spans="1:5" x14ac:dyDescent="0.3">
      <c r="A144" s="128">
        <f>IF(Finish!J146="",Finish!H146,Finish!H146&amp;" (fem "&amp;Finish!J146&amp;")")</f>
        <v>143</v>
      </c>
      <c r="B144" s="129" t="str">
        <f>Finish!M146</f>
        <v/>
      </c>
      <c r="C144" s="129" t="str">
        <f>Finish!N146</f>
        <v/>
      </c>
      <c r="D144" s="128" t="str">
        <f>Finish!O146</f>
        <v/>
      </c>
      <c r="E144" s="135">
        <f>Finish!F146</f>
        <v>6.3194444444444442E-2</v>
      </c>
    </row>
    <row r="145" spans="1:5" x14ac:dyDescent="0.3">
      <c r="A145" s="128">
        <f>IF(Finish!J147="",Finish!H147,Finish!H147&amp;" (fem "&amp;Finish!J147&amp;")")</f>
        <v>144</v>
      </c>
      <c r="B145" s="129" t="str">
        <f>Finish!M147</f>
        <v/>
      </c>
      <c r="C145" s="129" t="str">
        <f>Finish!N147</f>
        <v/>
      </c>
      <c r="D145" s="128" t="str">
        <f>Finish!O147</f>
        <v/>
      </c>
      <c r="E145" s="135">
        <f>Finish!F147</f>
        <v>6.3194444444444442E-2</v>
      </c>
    </row>
    <row r="146" spans="1:5" x14ac:dyDescent="0.3">
      <c r="A146" s="128">
        <f>IF(Finish!J148="",Finish!H148,Finish!H148&amp;" (fem "&amp;Finish!J148&amp;")")</f>
        <v>145</v>
      </c>
      <c r="B146" s="129" t="str">
        <f>Finish!M148</f>
        <v/>
      </c>
      <c r="C146" s="129" t="str">
        <f>Finish!N148</f>
        <v/>
      </c>
      <c r="D146" s="128" t="str">
        <f>Finish!O148</f>
        <v/>
      </c>
      <c r="E146" s="135">
        <f>Finish!F148</f>
        <v>6.3194444444444442E-2</v>
      </c>
    </row>
    <row r="147" spans="1:5" x14ac:dyDescent="0.3">
      <c r="A147" s="128">
        <f>IF(Finish!J149="",Finish!H149,Finish!H149&amp;" (fem "&amp;Finish!J149&amp;")")</f>
        <v>146</v>
      </c>
      <c r="B147" s="129" t="str">
        <f>Finish!M149</f>
        <v/>
      </c>
      <c r="C147" s="129" t="str">
        <f>Finish!N149</f>
        <v/>
      </c>
      <c r="D147" s="128" t="str">
        <f>Finish!O149</f>
        <v/>
      </c>
      <c r="E147" s="135">
        <f>Finish!F149</f>
        <v>6.3194444444444442E-2</v>
      </c>
    </row>
    <row r="148" spans="1:5" x14ac:dyDescent="0.3">
      <c r="A148" s="128">
        <f>IF(Finish!J150="",Finish!H150,Finish!H150&amp;" (fem "&amp;Finish!J150&amp;")")</f>
        <v>147</v>
      </c>
      <c r="B148" s="129" t="str">
        <f>Finish!M150</f>
        <v/>
      </c>
      <c r="C148" s="129" t="str">
        <f>Finish!N150</f>
        <v/>
      </c>
      <c r="D148" s="128" t="str">
        <f>Finish!O150</f>
        <v/>
      </c>
      <c r="E148" s="135">
        <f>Finish!F150</f>
        <v>6.3194444444444442E-2</v>
      </c>
    </row>
    <row r="149" spans="1:5" x14ac:dyDescent="0.3">
      <c r="A149" s="128">
        <f>IF(Finish!J151="",Finish!H151,Finish!H151&amp;" (fem "&amp;Finish!J151&amp;")")</f>
        <v>148</v>
      </c>
      <c r="B149" s="129" t="str">
        <f>Finish!M151</f>
        <v/>
      </c>
      <c r="C149" s="129" t="str">
        <f>Finish!N151</f>
        <v/>
      </c>
      <c r="D149" s="128" t="str">
        <f>Finish!O151</f>
        <v/>
      </c>
      <c r="E149" s="135">
        <f>Finish!F151</f>
        <v>6.3194444444444442E-2</v>
      </c>
    </row>
    <row r="150" spans="1:5" x14ac:dyDescent="0.3">
      <c r="A150" s="128">
        <f>IF(Finish!J152="",Finish!H152,Finish!H152&amp;" (fem "&amp;Finish!J152&amp;")")</f>
        <v>149</v>
      </c>
      <c r="B150" s="129" t="str">
        <f>Finish!M152</f>
        <v/>
      </c>
      <c r="C150" s="129" t="str">
        <f>Finish!N152</f>
        <v/>
      </c>
      <c r="D150" s="128" t="str">
        <f>Finish!O152</f>
        <v/>
      </c>
      <c r="E150" s="135">
        <f>Finish!F152</f>
        <v>6.3194444444444442E-2</v>
      </c>
    </row>
    <row r="151" spans="1:5" x14ac:dyDescent="0.3">
      <c r="A151" s="128">
        <f>IF(Finish!J153="",Finish!H153,Finish!H153&amp;" (fem "&amp;Finish!J153&amp;")")</f>
        <v>150</v>
      </c>
      <c r="B151" s="129" t="str">
        <f>Finish!M153</f>
        <v/>
      </c>
      <c r="C151" s="129" t="str">
        <f>Finish!N153</f>
        <v/>
      </c>
      <c r="D151" s="128" t="str">
        <f>Finish!O153</f>
        <v/>
      </c>
      <c r="E151" s="135">
        <f>Finish!F153</f>
        <v>6.3194444444444442E-2</v>
      </c>
    </row>
    <row r="152" spans="1:5" x14ac:dyDescent="0.3">
      <c r="A152" s="128">
        <f>IF(Finish!J154="",Finish!H154,Finish!H154&amp;" (fem "&amp;Finish!J154&amp;")")</f>
        <v>151</v>
      </c>
      <c r="B152" s="129" t="str">
        <f>Finish!M154</f>
        <v/>
      </c>
      <c r="C152" s="129" t="str">
        <f>Finish!N154</f>
        <v/>
      </c>
      <c r="D152" s="128" t="str">
        <f>Finish!O154</f>
        <v/>
      </c>
      <c r="E152" s="135">
        <f>Finish!F154</f>
        <v>6.3194444444444442E-2</v>
      </c>
    </row>
    <row r="153" spans="1:5" x14ac:dyDescent="0.3">
      <c r="A153" s="128">
        <f>IF(Finish!J155="",Finish!H155,Finish!H155&amp;" (fem "&amp;Finish!J155&amp;")")</f>
        <v>152</v>
      </c>
      <c r="B153" s="129" t="str">
        <f>Finish!M155</f>
        <v/>
      </c>
      <c r="C153" s="129" t="str">
        <f>Finish!N155</f>
        <v/>
      </c>
      <c r="D153" s="128" t="str">
        <f>Finish!O155</f>
        <v/>
      </c>
      <c r="E153" s="135">
        <f>Finish!F155</f>
        <v>6.3194444444444442E-2</v>
      </c>
    </row>
    <row r="154" spans="1:5" x14ac:dyDescent="0.3">
      <c r="A154" s="128">
        <f>IF(Finish!J156="",Finish!H156,Finish!H156&amp;" (fem "&amp;Finish!J156&amp;")")</f>
        <v>153</v>
      </c>
      <c r="B154" s="129" t="str">
        <f>Finish!M156</f>
        <v/>
      </c>
      <c r="C154" s="129" t="str">
        <f>Finish!N156</f>
        <v/>
      </c>
      <c r="D154" s="128" t="str">
        <f>Finish!O156</f>
        <v/>
      </c>
      <c r="E154" s="135">
        <f>Finish!F156</f>
        <v>6.3194444444444442E-2</v>
      </c>
    </row>
    <row r="155" spans="1:5" x14ac:dyDescent="0.3">
      <c r="A155" s="128">
        <f>IF(Finish!J157="",Finish!H157,Finish!H157&amp;" (fem "&amp;Finish!J157&amp;")")</f>
        <v>154</v>
      </c>
      <c r="B155" s="129" t="str">
        <f>Finish!M157</f>
        <v/>
      </c>
      <c r="C155" s="129" t="str">
        <f>Finish!N157</f>
        <v/>
      </c>
      <c r="D155" s="128" t="str">
        <f>Finish!O157</f>
        <v/>
      </c>
      <c r="E155" s="135">
        <f>Finish!F157</f>
        <v>6.3194444444444442E-2</v>
      </c>
    </row>
    <row r="156" spans="1:5" x14ac:dyDescent="0.3">
      <c r="A156" s="128">
        <f>IF(Finish!J158="",Finish!H158,Finish!H158&amp;" (fem "&amp;Finish!J158&amp;")")</f>
        <v>155</v>
      </c>
      <c r="B156" s="129" t="str">
        <f>Finish!M158</f>
        <v/>
      </c>
      <c r="C156" s="129" t="str">
        <f>Finish!N158</f>
        <v/>
      </c>
      <c r="D156" s="128" t="str">
        <f>Finish!O158</f>
        <v/>
      </c>
      <c r="E156" s="135">
        <f>Finish!F158</f>
        <v>6.3194444444444442E-2</v>
      </c>
    </row>
    <row r="157" spans="1:5" x14ac:dyDescent="0.3">
      <c r="A157" s="128">
        <f>IF(Finish!J159="",Finish!H159,Finish!H159&amp;" (fem "&amp;Finish!J159&amp;")")</f>
        <v>156</v>
      </c>
      <c r="B157" s="129" t="str">
        <f>Finish!M159</f>
        <v/>
      </c>
      <c r="C157" s="129" t="str">
        <f>Finish!N159</f>
        <v/>
      </c>
      <c r="D157" s="128" t="str">
        <f>Finish!O159</f>
        <v/>
      </c>
      <c r="E157" s="135">
        <f>Finish!F159</f>
        <v>6.3194444444444442E-2</v>
      </c>
    </row>
    <row r="158" spans="1:5" x14ac:dyDescent="0.3">
      <c r="A158" s="128">
        <f>IF(Finish!J160="",Finish!H160,Finish!H160&amp;" (fem "&amp;Finish!J160&amp;")")</f>
        <v>157</v>
      </c>
      <c r="B158" s="129" t="str">
        <f>Finish!M160</f>
        <v/>
      </c>
      <c r="C158" s="129" t="str">
        <f>Finish!N160</f>
        <v/>
      </c>
      <c r="D158" s="128" t="str">
        <f>Finish!O160</f>
        <v/>
      </c>
      <c r="E158" s="135">
        <f>Finish!F160</f>
        <v>6.3194444444444442E-2</v>
      </c>
    </row>
    <row r="159" spans="1:5" x14ac:dyDescent="0.3">
      <c r="A159" s="128">
        <f>IF(Finish!J161="",Finish!H161,Finish!H161&amp;" (fem "&amp;Finish!J161&amp;")")</f>
        <v>158</v>
      </c>
      <c r="B159" s="129" t="str">
        <f>Finish!M161</f>
        <v/>
      </c>
      <c r="C159" s="129" t="str">
        <f>Finish!N161</f>
        <v/>
      </c>
      <c r="D159" s="128" t="str">
        <f>Finish!O161</f>
        <v/>
      </c>
      <c r="E159" s="135">
        <f>Finish!F161</f>
        <v>6.3194444444444442E-2</v>
      </c>
    </row>
    <row r="160" spans="1:5" x14ac:dyDescent="0.3">
      <c r="A160" s="128">
        <f>IF(Finish!J162="",Finish!H162,Finish!H162&amp;" (fem "&amp;Finish!J162&amp;")")</f>
        <v>159</v>
      </c>
      <c r="B160" s="129" t="str">
        <f>Finish!M162</f>
        <v/>
      </c>
      <c r="C160" s="129" t="str">
        <f>Finish!N162</f>
        <v/>
      </c>
      <c r="D160" s="128" t="str">
        <f>Finish!O162</f>
        <v/>
      </c>
      <c r="E160" s="135">
        <f>Finish!F162</f>
        <v>6.3194444444444442E-2</v>
      </c>
    </row>
    <row r="161" spans="1:5" x14ac:dyDescent="0.3">
      <c r="A161" s="128">
        <f>IF(Finish!J163="",Finish!H163,Finish!H163&amp;" (fem "&amp;Finish!J163&amp;")")</f>
        <v>160</v>
      </c>
      <c r="B161" s="129" t="str">
        <f>Finish!M163</f>
        <v/>
      </c>
      <c r="C161" s="129" t="str">
        <f>Finish!N163</f>
        <v/>
      </c>
      <c r="D161" s="128" t="str">
        <f>Finish!O163</f>
        <v/>
      </c>
      <c r="E161" s="135">
        <f>Finish!F163</f>
        <v>6.3194444444444442E-2</v>
      </c>
    </row>
    <row r="162" spans="1:5" x14ac:dyDescent="0.3">
      <c r="A162" s="128">
        <f>IF(Finish!J164="",Finish!H164,Finish!H164&amp;" (fem "&amp;Finish!J164&amp;")")</f>
        <v>161</v>
      </c>
      <c r="B162" s="129" t="str">
        <f>Finish!M164</f>
        <v/>
      </c>
      <c r="C162" s="129" t="str">
        <f>Finish!N164</f>
        <v/>
      </c>
      <c r="D162" s="128" t="str">
        <f>Finish!O164</f>
        <v/>
      </c>
      <c r="E162" s="135">
        <f>Finish!F164</f>
        <v>6.3194444444444442E-2</v>
      </c>
    </row>
    <row r="163" spans="1:5" x14ac:dyDescent="0.3">
      <c r="A163" s="128">
        <f>IF(Finish!J165="",Finish!H165,Finish!H165&amp;" (fem "&amp;Finish!J165&amp;")")</f>
        <v>162</v>
      </c>
      <c r="B163" s="129" t="str">
        <f>Finish!M165</f>
        <v/>
      </c>
      <c r="C163" s="129" t="str">
        <f>Finish!N165</f>
        <v/>
      </c>
      <c r="D163" s="128" t="str">
        <f>Finish!O165</f>
        <v/>
      </c>
      <c r="E163" s="135">
        <f>Finish!F165</f>
        <v>6.3194444444444442E-2</v>
      </c>
    </row>
    <row r="164" spans="1:5" x14ac:dyDescent="0.3">
      <c r="A164" s="128">
        <f>IF(Finish!J166="",Finish!H166,Finish!H166&amp;" (fem "&amp;Finish!J166&amp;")")</f>
        <v>163</v>
      </c>
      <c r="B164" s="129" t="str">
        <f>Finish!M166</f>
        <v/>
      </c>
      <c r="C164" s="129" t="str">
        <f>Finish!N166</f>
        <v/>
      </c>
      <c r="D164" s="128" t="str">
        <f>Finish!O166</f>
        <v/>
      </c>
      <c r="E164" s="135">
        <f>Finish!F166</f>
        <v>6.3194444444444442E-2</v>
      </c>
    </row>
    <row r="165" spans="1:5" x14ac:dyDescent="0.3">
      <c r="A165" s="128">
        <f>IF(Finish!J167="",Finish!H167,Finish!H167&amp;" (fem "&amp;Finish!J167&amp;")")</f>
        <v>164</v>
      </c>
      <c r="B165" s="129" t="str">
        <f>Finish!M167</f>
        <v/>
      </c>
      <c r="C165" s="129" t="str">
        <f>Finish!N167</f>
        <v/>
      </c>
      <c r="D165" s="128" t="str">
        <f>Finish!O167</f>
        <v/>
      </c>
      <c r="E165" s="135">
        <f>Finish!F167</f>
        <v>6.3194444444444442E-2</v>
      </c>
    </row>
    <row r="166" spans="1:5" x14ac:dyDescent="0.3">
      <c r="A166" s="128">
        <f>IF(Finish!J168="",Finish!H168,Finish!H168&amp;" (fem "&amp;Finish!J168&amp;")")</f>
        <v>165</v>
      </c>
      <c r="B166" s="129" t="str">
        <f>Finish!M168</f>
        <v/>
      </c>
      <c r="C166" s="129" t="str">
        <f>Finish!N168</f>
        <v/>
      </c>
      <c r="D166" s="128" t="str">
        <f>Finish!O168</f>
        <v/>
      </c>
      <c r="E166" s="135">
        <f>Finish!F168</f>
        <v>6.3194444444444442E-2</v>
      </c>
    </row>
    <row r="167" spans="1:5" x14ac:dyDescent="0.3">
      <c r="A167" s="128">
        <f>IF(Finish!J169="",Finish!H169,Finish!H169&amp;" (fem "&amp;Finish!J169&amp;")")</f>
        <v>166</v>
      </c>
      <c r="B167" s="129" t="str">
        <f>Finish!M169</f>
        <v/>
      </c>
      <c r="C167" s="129" t="str">
        <f>Finish!N169</f>
        <v/>
      </c>
      <c r="D167" s="128" t="str">
        <f>Finish!O169</f>
        <v/>
      </c>
      <c r="E167" s="135">
        <f>Finish!F169</f>
        <v>6.3194444444444442E-2</v>
      </c>
    </row>
    <row r="168" spans="1:5" x14ac:dyDescent="0.3">
      <c r="A168" s="128">
        <f>IF(Finish!J170="",Finish!H170,Finish!H170&amp;" (fem "&amp;Finish!J170&amp;")")</f>
        <v>167</v>
      </c>
      <c r="B168" s="129" t="str">
        <f>Finish!M170</f>
        <v/>
      </c>
      <c r="C168" s="129" t="str">
        <f>Finish!N170</f>
        <v/>
      </c>
      <c r="D168" s="128" t="str">
        <f>Finish!O170</f>
        <v/>
      </c>
      <c r="E168" s="135">
        <f>Finish!F170</f>
        <v>6.3194444444444442E-2</v>
      </c>
    </row>
    <row r="169" spans="1:5" x14ac:dyDescent="0.3">
      <c r="A169" s="128">
        <f>IF(Finish!J171="",Finish!H171,Finish!H171&amp;" (fem "&amp;Finish!J171&amp;")")</f>
        <v>168</v>
      </c>
      <c r="B169" s="129" t="str">
        <f>Finish!M171</f>
        <v/>
      </c>
      <c r="C169" s="129" t="str">
        <f>Finish!N171</f>
        <v/>
      </c>
      <c r="D169" s="128" t="str">
        <f>Finish!O171</f>
        <v/>
      </c>
      <c r="E169" s="135">
        <f>Finish!F171</f>
        <v>6.3194444444444442E-2</v>
      </c>
    </row>
    <row r="170" spans="1:5" x14ac:dyDescent="0.3">
      <c r="A170" s="128">
        <f>IF(Finish!J172="",Finish!H172,Finish!H172&amp;" (fem "&amp;Finish!J172&amp;")")</f>
        <v>169</v>
      </c>
      <c r="B170" s="129" t="str">
        <f>Finish!M172</f>
        <v/>
      </c>
      <c r="C170" s="129" t="str">
        <f>Finish!N172</f>
        <v/>
      </c>
      <c r="D170" s="128" t="str">
        <f>Finish!O172</f>
        <v/>
      </c>
      <c r="E170" s="135">
        <f>Finish!F172</f>
        <v>6.3194444444444442E-2</v>
      </c>
    </row>
    <row r="171" spans="1:5" x14ac:dyDescent="0.3">
      <c r="A171" s="128">
        <f>IF(Finish!J173="",Finish!H173,Finish!H173&amp;" (fem "&amp;Finish!J173&amp;")")</f>
        <v>170</v>
      </c>
      <c r="B171" s="129" t="str">
        <f>Finish!M173</f>
        <v/>
      </c>
      <c r="C171" s="129" t="str">
        <f>Finish!N173</f>
        <v/>
      </c>
      <c r="D171" s="128" t="str">
        <f>Finish!O173</f>
        <v/>
      </c>
      <c r="E171" s="135">
        <f>Finish!F173</f>
        <v>6.3194444444444442E-2</v>
      </c>
    </row>
    <row r="172" spans="1:5" x14ac:dyDescent="0.3">
      <c r="A172" s="128">
        <f>IF(Finish!J174="",Finish!H174,Finish!H174&amp;" (fem "&amp;Finish!J174&amp;")")</f>
        <v>171</v>
      </c>
      <c r="B172" s="129" t="str">
        <f>Finish!M174</f>
        <v/>
      </c>
      <c r="C172" s="129" t="str">
        <f>Finish!N174</f>
        <v/>
      </c>
      <c r="D172" s="128" t="str">
        <f>Finish!O174</f>
        <v/>
      </c>
      <c r="E172" s="135">
        <f>Finish!F174</f>
        <v>6.3194444444444442E-2</v>
      </c>
    </row>
    <row r="173" spans="1:5" x14ac:dyDescent="0.3">
      <c r="A173" s="128">
        <f>IF(Finish!J175="",Finish!H175,Finish!H175&amp;" (fem "&amp;Finish!J175&amp;")")</f>
        <v>172</v>
      </c>
      <c r="B173" s="129" t="str">
        <f>Finish!M175</f>
        <v/>
      </c>
      <c r="C173" s="129" t="str">
        <f>Finish!N175</f>
        <v/>
      </c>
      <c r="D173" s="128" t="str">
        <f>Finish!O175</f>
        <v/>
      </c>
      <c r="E173" s="135">
        <f>Finish!F175</f>
        <v>6.3194444444444442E-2</v>
      </c>
    </row>
    <row r="174" spans="1:5" x14ac:dyDescent="0.3">
      <c r="A174" s="128">
        <f>IF(Finish!J176="",Finish!H176,Finish!H176&amp;" (fem "&amp;Finish!J176&amp;")")</f>
        <v>173</v>
      </c>
      <c r="B174" s="129" t="str">
        <f>Finish!M176</f>
        <v/>
      </c>
      <c r="C174" s="129" t="str">
        <f>Finish!N176</f>
        <v/>
      </c>
      <c r="D174" s="128" t="str">
        <f>Finish!O176</f>
        <v/>
      </c>
      <c r="E174" s="135">
        <f>Finish!F176</f>
        <v>6.3194444444444442E-2</v>
      </c>
    </row>
    <row r="175" spans="1:5" x14ac:dyDescent="0.3">
      <c r="A175" s="128">
        <f>IF(Finish!J177="",Finish!H177,Finish!H177&amp;" (fem "&amp;Finish!J177&amp;")")</f>
        <v>174</v>
      </c>
      <c r="B175" s="129" t="str">
        <f>Finish!M177</f>
        <v/>
      </c>
      <c r="C175" s="129" t="str">
        <f>Finish!N177</f>
        <v/>
      </c>
      <c r="D175" s="128" t="str">
        <f>Finish!O177</f>
        <v/>
      </c>
      <c r="E175" s="135">
        <f>Finish!F177</f>
        <v>6.3194444444444442E-2</v>
      </c>
    </row>
    <row r="176" spans="1:5" x14ac:dyDescent="0.3">
      <c r="A176" s="128">
        <f>IF(Finish!J178="",Finish!H178,Finish!H178&amp;" (fem "&amp;Finish!J178&amp;")")</f>
        <v>175</v>
      </c>
      <c r="B176" s="129" t="str">
        <f>Finish!M178</f>
        <v/>
      </c>
      <c r="C176" s="129" t="str">
        <f>Finish!N178</f>
        <v/>
      </c>
      <c r="D176" s="128" t="str">
        <f>Finish!O178</f>
        <v/>
      </c>
      <c r="E176" s="135">
        <f>Finish!F178</f>
        <v>6.3194444444444442E-2</v>
      </c>
    </row>
    <row r="177" spans="1:5" x14ac:dyDescent="0.3">
      <c r="A177" s="128">
        <f>IF(Finish!J179="",Finish!H179,Finish!H179&amp;" (fem "&amp;Finish!J179&amp;")")</f>
        <v>176</v>
      </c>
      <c r="B177" s="129" t="str">
        <f>Finish!M179</f>
        <v/>
      </c>
      <c r="C177" s="129" t="str">
        <f>Finish!N179</f>
        <v/>
      </c>
      <c r="D177" s="128" t="str">
        <f>Finish!O179</f>
        <v/>
      </c>
      <c r="E177" s="135">
        <f>Finish!F179</f>
        <v>6.3194444444444442E-2</v>
      </c>
    </row>
    <row r="178" spans="1:5" x14ac:dyDescent="0.3">
      <c r="A178" s="128">
        <f>IF(Finish!J180="",Finish!H180,Finish!H180&amp;" (fem "&amp;Finish!J180&amp;")")</f>
        <v>177</v>
      </c>
      <c r="B178" s="129" t="str">
        <f>Finish!M180</f>
        <v/>
      </c>
      <c r="C178" s="129" t="str">
        <f>Finish!N180</f>
        <v/>
      </c>
      <c r="D178" s="128" t="str">
        <f>Finish!O180</f>
        <v/>
      </c>
      <c r="E178" s="135">
        <f>Finish!F180</f>
        <v>6.3194444444444442E-2</v>
      </c>
    </row>
    <row r="179" spans="1:5" x14ac:dyDescent="0.3">
      <c r="A179" s="128">
        <f>IF(Finish!J181="",Finish!H181,Finish!H181&amp;" (fem "&amp;Finish!J181&amp;")")</f>
        <v>178</v>
      </c>
      <c r="B179" s="129" t="str">
        <f>Finish!M181</f>
        <v/>
      </c>
      <c r="C179" s="129" t="str">
        <f>Finish!N181</f>
        <v/>
      </c>
      <c r="D179" s="128" t="str">
        <f>Finish!O181</f>
        <v/>
      </c>
      <c r="E179" s="135">
        <f>Finish!F181</f>
        <v>6.3194444444444442E-2</v>
      </c>
    </row>
    <row r="180" spans="1:5" x14ac:dyDescent="0.3">
      <c r="A180" s="128">
        <f>IF(Finish!J182="",Finish!H182,Finish!H182&amp;" (fem "&amp;Finish!J182&amp;")")</f>
        <v>179</v>
      </c>
      <c r="B180" s="129" t="str">
        <f>Finish!M182</f>
        <v/>
      </c>
      <c r="C180" s="129" t="str">
        <f>Finish!N182</f>
        <v/>
      </c>
      <c r="D180" s="128" t="str">
        <f>Finish!O182</f>
        <v/>
      </c>
      <c r="E180" s="135">
        <f>Finish!F182</f>
        <v>6.3194444444444442E-2</v>
      </c>
    </row>
    <row r="181" spans="1:5" x14ac:dyDescent="0.3">
      <c r="A181" s="128">
        <f>IF(Finish!J183="",Finish!H183,Finish!H183&amp;" (fem "&amp;Finish!J183&amp;")")</f>
        <v>180</v>
      </c>
      <c r="B181" s="129" t="str">
        <f>Finish!M183</f>
        <v/>
      </c>
      <c r="C181" s="129" t="str">
        <f>Finish!N183</f>
        <v/>
      </c>
      <c r="D181" s="128" t="str">
        <f>Finish!O183</f>
        <v/>
      </c>
      <c r="E181" s="135">
        <f>Finish!F183</f>
        <v>6.3194444444444442E-2</v>
      </c>
    </row>
    <row r="182" spans="1:5" x14ac:dyDescent="0.3">
      <c r="A182" s="128">
        <f>IF(Finish!J184="",Finish!H184,Finish!H184&amp;" (fem "&amp;Finish!J184&amp;")")</f>
        <v>181</v>
      </c>
      <c r="B182" s="129" t="str">
        <f>Finish!M184</f>
        <v/>
      </c>
      <c r="C182" s="129" t="str">
        <f>Finish!N184</f>
        <v/>
      </c>
      <c r="D182" s="128" t="str">
        <f>Finish!O184</f>
        <v/>
      </c>
      <c r="E182" s="135">
        <f>Finish!F184</f>
        <v>6.3194444444444442E-2</v>
      </c>
    </row>
    <row r="183" spans="1:5" x14ac:dyDescent="0.3">
      <c r="A183" s="128">
        <f>IF(Finish!J185="",Finish!H185,Finish!H185&amp;" (fem "&amp;Finish!J185&amp;")")</f>
        <v>182</v>
      </c>
      <c r="B183" s="129" t="str">
        <f>Finish!M185</f>
        <v/>
      </c>
      <c r="C183" s="129" t="str">
        <f>Finish!N185</f>
        <v/>
      </c>
      <c r="D183" s="128" t="str">
        <f>Finish!O185</f>
        <v/>
      </c>
      <c r="E183" s="135">
        <f>Finish!F185</f>
        <v>6.3194444444444442E-2</v>
      </c>
    </row>
    <row r="184" spans="1:5" x14ac:dyDescent="0.3">
      <c r="A184" s="128">
        <f>IF(Finish!J186="",Finish!H186,Finish!H186&amp;" (fem "&amp;Finish!J186&amp;")")</f>
        <v>183</v>
      </c>
      <c r="B184" s="129" t="str">
        <f>Finish!M186</f>
        <v/>
      </c>
      <c r="C184" s="129" t="str">
        <f>Finish!N186</f>
        <v/>
      </c>
      <c r="D184" s="128" t="str">
        <f>Finish!O186</f>
        <v/>
      </c>
      <c r="E184" s="135">
        <f>Finish!F186</f>
        <v>6.3194444444444442E-2</v>
      </c>
    </row>
    <row r="185" spans="1:5" x14ac:dyDescent="0.3">
      <c r="A185" s="128">
        <f>IF(Finish!J187="",Finish!H187,Finish!H187&amp;" (fem "&amp;Finish!J187&amp;")")</f>
        <v>184</v>
      </c>
      <c r="B185" s="129" t="str">
        <f>Finish!M187</f>
        <v/>
      </c>
      <c r="C185" s="129" t="str">
        <f>Finish!N187</f>
        <v/>
      </c>
      <c r="D185" s="128" t="str">
        <f>Finish!O187</f>
        <v/>
      </c>
      <c r="E185" s="135">
        <f>Finish!F187</f>
        <v>6.3194444444444442E-2</v>
      </c>
    </row>
    <row r="186" spans="1:5" x14ac:dyDescent="0.3">
      <c r="A186" s="128">
        <f>IF(Finish!J188="",Finish!H188,Finish!H188&amp;" (fem "&amp;Finish!J188&amp;")")</f>
        <v>185</v>
      </c>
      <c r="B186" s="129" t="str">
        <f>Finish!M188</f>
        <v/>
      </c>
      <c r="C186" s="129" t="str">
        <f>Finish!N188</f>
        <v/>
      </c>
      <c r="D186" s="128" t="str">
        <f>Finish!O188</f>
        <v/>
      </c>
      <c r="E186" s="135">
        <f>Finish!F188</f>
        <v>6.3194444444444442E-2</v>
      </c>
    </row>
    <row r="187" spans="1:5" x14ac:dyDescent="0.3">
      <c r="A187" s="128">
        <f>IF(Finish!J189="",Finish!H189,Finish!H189&amp;" (fem "&amp;Finish!J189&amp;")")</f>
        <v>186</v>
      </c>
      <c r="B187" s="129" t="str">
        <f>Finish!M189</f>
        <v/>
      </c>
      <c r="C187" s="129" t="str">
        <f>Finish!N189</f>
        <v/>
      </c>
      <c r="D187" s="128" t="str">
        <f>Finish!O189</f>
        <v/>
      </c>
      <c r="E187" s="135">
        <f>Finish!F189</f>
        <v>6.3194444444444442E-2</v>
      </c>
    </row>
    <row r="188" spans="1:5" x14ac:dyDescent="0.3">
      <c r="A188" s="128">
        <f>IF(Finish!J190="",Finish!H190,Finish!H190&amp;" (fem "&amp;Finish!J190&amp;")")</f>
        <v>187</v>
      </c>
      <c r="B188" s="129" t="str">
        <f>Finish!M190</f>
        <v/>
      </c>
      <c r="C188" s="129" t="str">
        <f>Finish!N190</f>
        <v/>
      </c>
      <c r="D188" s="128" t="str">
        <f>Finish!O190</f>
        <v/>
      </c>
      <c r="E188" s="135">
        <f>Finish!F190</f>
        <v>6.3194444444444442E-2</v>
      </c>
    </row>
    <row r="189" spans="1:5" x14ac:dyDescent="0.3">
      <c r="A189" s="128">
        <f>IF(Finish!J191="",Finish!H191,Finish!H191&amp;" (fem "&amp;Finish!J191&amp;")")</f>
        <v>188</v>
      </c>
      <c r="B189" s="129" t="str">
        <f>Finish!M191</f>
        <v/>
      </c>
      <c r="C189" s="129" t="str">
        <f>Finish!N191</f>
        <v/>
      </c>
      <c r="D189" s="128" t="str">
        <f>Finish!O191</f>
        <v/>
      </c>
      <c r="E189" s="135">
        <f>Finish!F191</f>
        <v>6.3194444444444442E-2</v>
      </c>
    </row>
    <row r="190" spans="1:5" x14ac:dyDescent="0.3">
      <c r="A190" s="128">
        <f>IF(Finish!J192="",Finish!H192,Finish!H192&amp;" (fem "&amp;Finish!J192&amp;")")</f>
        <v>189</v>
      </c>
      <c r="B190" s="129" t="str">
        <f>Finish!M192</f>
        <v/>
      </c>
      <c r="C190" s="129" t="str">
        <f>Finish!N192</f>
        <v/>
      </c>
      <c r="D190" s="128" t="str">
        <f>Finish!O192</f>
        <v/>
      </c>
      <c r="E190" s="135">
        <f>Finish!F192</f>
        <v>6.3194444444444442E-2</v>
      </c>
    </row>
    <row r="191" spans="1:5" x14ac:dyDescent="0.3">
      <c r="A191" s="128">
        <f>IF(Finish!J193="",Finish!H193,Finish!H193&amp;" (fem "&amp;Finish!J193&amp;")")</f>
        <v>190</v>
      </c>
      <c r="B191" s="129" t="str">
        <f>Finish!M193</f>
        <v/>
      </c>
      <c r="C191" s="129" t="str">
        <f>Finish!N193</f>
        <v/>
      </c>
      <c r="D191" s="128" t="str">
        <f>Finish!O193</f>
        <v/>
      </c>
      <c r="E191" s="135">
        <f>Finish!F193</f>
        <v>6.3194444444444442E-2</v>
      </c>
    </row>
    <row r="192" spans="1:5" x14ac:dyDescent="0.3">
      <c r="A192" s="128">
        <f>IF(Finish!J194="",Finish!H194,Finish!H194&amp;" (fem "&amp;Finish!J194&amp;")")</f>
        <v>191</v>
      </c>
      <c r="B192" s="129" t="str">
        <f>Finish!M194</f>
        <v/>
      </c>
      <c r="C192" s="129" t="str">
        <f>Finish!N194</f>
        <v/>
      </c>
      <c r="D192" s="128" t="str">
        <f>Finish!O194</f>
        <v/>
      </c>
      <c r="E192" s="135">
        <f>Finish!F194</f>
        <v>6.3194444444444442E-2</v>
      </c>
    </row>
    <row r="193" spans="1:5" x14ac:dyDescent="0.3">
      <c r="A193" s="128">
        <f>IF(Finish!J195="",Finish!H195,Finish!H195&amp;" (fem "&amp;Finish!J195&amp;")")</f>
        <v>192</v>
      </c>
      <c r="B193" s="129" t="str">
        <f>Finish!M195</f>
        <v/>
      </c>
      <c r="C193" s="129" t="str">
        <f>Finish!N195</f>
        <v/>
      </c>
      <c r="D193" s="128" t="str">
        <f>Finish!O195</f>
        <v/>
      </c>
      <c r="E193" s="135">
        <f>Finish!F195</f>
        <v>6.3194444444444442E-2</v>
      </c>
    </row>
    <row r="194" spans="1:5" x14ac:dyDescent="0.3">
      <c r="A194" s="128">
        <f>IF(Finish!J196="",Finish!H196,Finish!H196&amp;" (fem "&amp;Finish!J196&amp;")")</f>
        <v>193</v>
      </c>
      <c r="B194" s="129" t="str">
        <f>Finish!M196</f>
        <v/>
      </c>
      <c r="C194" s="129" t="str">
        <f>Finish!N196</f>
        <v/>
      </c>
      <c r="D194" s="128" t="str">
        <f>Finish!O196</f>
        <v/>
      </c>
      <c r="E194" s="135">
        <f>Finish!F196</f>
        <v>6.3194444444444442E-2</v>
      </c>
    </row>
    <row r="195" spans="1:5" x14ac:dyDescent="0.3">
      <c r="A195" s="128">
        <f>IF(Finish!J197="",Finish!H197,Finish!H197&amp;" (fem "&amp;Finish!J197&amp;")")</f>
        <v>194</v>
      </c>
      <c r="B195" s="129" t="str">
        <f>Finish!M197</f>
        <v/>
      </c>
      <c r="C195" s="129" t="str">
        <f>Finish!N197</f>
        <v/>
      </c>
      <c r="D195" s="128" t="str">
        <f>Finish!O197</f>
        <v/>
      </c>
      <c r="E195" s="135">
        <f>Finish!F197</f>
        <v>6.3194444444444442E-2</v>
      </c>
    </row>
    <row r="196" spans="1:5" x14ac:dyDescent="0.3">
      <c r="A196" s="128">
        <f>IF(Finish!J198="",Finish!H198,Finish!H198&amp;" (fem "&amp;Finish!J198&amp;")")</f>
        <v>195</v>
      </c>
      <c r="B196" s="129" t="str">
        <f>Finish!M198</f>
        <v/>
      </c>
      <c r="C196" s="129" t="str">
        <f>Finish!N198</f>
        <v/>
      </c>
      <c r="D196" s="128" t="str">
        <f>Finish!O198</f>
        <v/>
      </c>
      <c r="E196" s="135">
        <f>Finish!F198</f>
        <v>6.3194444444444442E-2</v>
      </c>
    </row>
    <row r="197" spans="1:5" x14ac:dyDescent="0.3">
      <c r="A197" s="128">
        <f>IF(Finish!J199="",Finish!H199,Finish!H199&amp;" (fem "&amp;Finish!J199&amp;")")</f>
        <v>196</v>
      </c>
      <c r="B197" s="129" t="str">
        <f>Finish!M199</f>
        <v/>
      </c>
      <c r="C197" s="129" t="str">
        <f>Finish!N199</f>
        <v/>
      </c>
      <c r="D197" s="128" t="str">
        <f>Finish!O199</f>
        <v/>
      </c>
      <c r="E197" s="135">
        <f>Finish!F199</f>
        <v>6.3194444444444442E-2</v>
      </c>
    </row>
    <row r="198" spans="1:5" x14ac:dyDescent="0.3">
      <c r="A198" s="128">
        <f>IF(Finish!J200="",Finish!H200,Finish!H200&amp;" (fem "&amp;Finish!J200&amp;")")</f>
        <v>197</v>
      </c>
      <c r="B198" s="129" t="str">
        <f>Finish!M200</f>
        <v/>
      </c>
      <c r="C198" s="129" t="str">
        <f>Finish!N200</f>
        <v/>
      </c>
      <c r="D198" s="128" t="str">
        <f>Finish!O200</f>
        <v/>
      </c>
      <c r="E198" s="135">
        <f>Finish!F200</f>
        <v>6.3194444444444442E-2</v>
      </c>
    </row>
    <row r="199" spans="1:5" x14ac:dyDescent="0.3">
      <c r="A199" s="128">
        <f>IF(Finish!J201="",Finish!H201,Finish!H201&amp;" (fem "&amp;Finish!J201&amp;")")</f>
        <v>198</v>
      </c>
      <c r="B199" s="129" t="str">
        <f>Finish!M201</f>
        <v/>
      </c>
      <c r="C199" s="129" t="str">
        <f>Finish!N201</f>
        <v/>
      </c>
      <c r="D199" s="128" t="str">
        <f>Finish!O201</f>
        <v/>
      </c>
      <c r="E199" s="135">
        <f>Finish!F201</f>
        <v>6.3194444444444442E-2</v>
      </c>
    </row>
    <row r="200" spans="1:5" x14ac:dyDescent="0.3">
      <c r="A200" s="128">
        <f>IF(Finish!J202="",Finish!H202,Finish!H202&amp;" (fem "&amp;Finish!J202&amp;")")</f>
        <v>199</v>
      </c>
      <c r="B200" s="129" t="str">
        <f>Finish!M202</f>
        <v/>
      </c>
      <c r="C200" s="129" t="str">
        <f>Finish!N202</f>
        <v/>
      </c>
      <c r="D200" s="128" t="str">
        <f>Finish!O202</f>
        <v/>
      </c>
      <c r="E200" s="135">
        <f>Finish!F202</f>
        <v>6.3194444444444442E-2</v>
      </c>
    </row>
    <row r="201" spans="1:5" x14ac:dyDescent="0.3">
      <c r="A201" s="128">
        <f>IF(Finish!J203="",Finish!H203,Finish!H203&amp;" (fem "&amp;Finish!J203&amp;")")</f>
        <v>200</v>
      </c>
      <c r="B201" s="129" t="str">
        <f>Finish!M203</f>
        <v/>
      </c>
      <c r="C201" s="129" t="str">
        <f>Finish!N203</f>
        <v/>
      </c>
      <c r="D201" s="128" t="str">
        <f>Finish!O203</f>
        <v/>
      </c>
      <c r="E201" s="135">
        <f>Finish!F203</f>
        <v>6.3194444444444442E-2</v>
      </c>
    </row>
    <row r="203" spans="1:5" x14ac:dyDescent="0.3">
      <c r="A203" s="131" t="s">
        <v>30</v>
      </c>
      <c r="D203" s="129"/>
      <c r="E203" s="132" t="s">
        <v>13</v>
      </c>
    </row>
    <row r="204" spans="1:5" x14ac:dyDescent="0.3">
      <c r="A204" s="129">
        <v>1</v>
      </c>
      <c r="B204" s="129" t="str">
        <f>VLOOKUP($C204,'Work (Mteams)'!$B:$D,2,FALSE)</f>
        <v>Grant Cunliffe</v>
      </c>
      <c r="C204" s="129" t="str">
        <f>VLOOKUP($A204,'Work (Mteams)'!$A:$B,2,FALSE)</f>
        <v>Rossendale Harriers</v>
      </c>
      <c r="D204" s="129">
        <f>VLOOKUP($C204,'Work (Mteams)'!$B:$D,3,FALSE)</f>
        <v>1</v>
      </c>
      <c r="E204" s="129">
        <f>VLOOKUP($A204,'Work (Mteams)'!$A:$F,6,FALSE)</f>
        <v>6</v>
      </c>
    </row>
    <row r="205" spans="1:5" x14ac:dyDescent="0.3">
      <c r="A205" s="129"/>
      <c r="B205" s="129" t="str">
        <f>VLOOKUP($C204,'Work (Mteams)'!$G:$I,2,FALSE)</f>
        <v>Joe Ormerod</v>
      </c>
      <c r="D205" s="129">
        <f>VLOOKUP($C204,'Work (Mteams)'!$G:$I,3,FALSE)</f>
        <v>2</v>
      </c>
      <c r="E205" s="129"/>
    </row>
    <row r="206" spans="1:5" x14ac:dyDescent="0.3">
      <c r="A206" s="129"/>
      <c r="B206" s="129" t="str">
        <f>VLOOKUP($C204,'Work (Mteams)'!$J:$L,2,FALSE)</f>
        <v>Joe Hopley</v>
      </c>
      <c r="D206" s="129">
        <f>VLOOKUP($C204,'Work (Mteams)'!$J:$L,3,FALSE)</f>
        <v>3</v>
      </c>
      <c r="E206" s="129"/>
    </row>
    <row r="207" spans="1:5" x14ac:dyDescent="0.3">
      <c r="A207" s="129"/>
      <c r="D207" s="129"/>
      <c r="E207" s="129"/>
    </row>
    <row r="208" spans="1:5" x14ac:dyDescent="0.3">
      <c r="A208" s="129">
        <v>2</v>
      </c>
      <c r="B208" s="129" t="str">
        <f>VLOOKUP($C208,'Work (Mteams)'!$B:$D,2,FALSE)</f>
        <v>Jonny Hall</v>
      </c>
      <c r="C208" s="129" t="str">
        <f>VLOOKUP($A208,'Work (Mteams)'!$A:$B,2,FALSE)</f>
        <v>Clayton Le Moors</v>
      </c>
      <c r="D208" s="129">
        <f>VLOOKUP($C208,'Work (Mteams)'!$B:$D,3,FALSE)</f>
        <v>10</v>
      </c>
      <c r="E208" s="129">
        <f>VLOOKUP($A208,'Work (Mteams)'!$A:$F,6,FALSE)</f>
        <v>44</v>
      </c>
    </row>
    <row r="209" spans="1:5" x14ac:dyDescent="0.3">
      <c r="A209" s="129"/>
      <c r="B209" s="129" t="str">
        <f>VLOOKUP($C208,'Work (Mteams)'!$G:$I,2,FALSE)</f>
        <v>Ben Nield</v>
      </c>
      <c r="D209" s="129">
        <f>VLOOKUP($C208,'Work (Mteams)'!$G:$I,3,FALSE)</f>
        <v>16</v>
      </c>
      <c r="E209" s="129"/>
    </row>
    <row r="210" spans="1:5" s="128" customFormat="1" x14ac:dyDescent="0.3">
      <c r="A210" s="129"/>
      <c r="B210" s="129" t="str">
        <f>VLOOKUP($C208,'Work (Mteams)'!$J:$L,2,FALSE)</f>
        <v>Dom Howell</v>
      </c>
      <c r="C210" s="129"/>
      <c r="D210" s="129">
        <f>VLOOKUP($C208,'Work (Mteams)'!$J:$L,3,FALSE)</f>
        <v>18</v>
      </c>
      <c r="E210" s="129"/>
    </row>
    <row r="211" spans="1:5" s="128" customFormat="1" x14ac:dyDescent="0.3">
      <c r="A211" s="129"/>
      <c r="B211" s="129"/>
      <c r="C211" s="129"/>
      <c r="D211" s="129"/>
      <c r="E211" s="129"/>
    </row>
    <row r="212" spans="1:5" s="128" customFormat="1" x14ac:dyDescent="0.3">
      <c r="A212" s="129">
        <v>3</v>
      </c>
      <c r="B212" s="129" t="str">
        <f>VLOOKUP($C212,'Work (Mteams)'!$B:$D,2,FALSE)</f>
        <v>Logan Ditando</v>
      </c>
      <c r="C212" s="129" t="str">
        <f>VLOOKUP($A212,'Work (Mteams)'!$A:$B,2,FALSE)</f>
        <v>Prestwich AC</v>
      </c>
      <c r="D212" s="129">
        <f>VLOOKUP($C212,'Work (Mteams)'!$B:$D,3,FALSE)</f>
        <v>12</v>
      </c>
      <c r="E212" s="129">
        <f>VLOOKUP($A212,'Work (Mteams)'!$A:$F,6,FALSE)</f>
        <v>49</v>
      </c>
    </row>
    <row r="213" spans="1:5" s="128" customFormat="1" x14ac:dyDescent="0.3">
      <c r="A213" s="129"/>
      <c r="B213" s="129" t="str">
        <f>VLOOKUP($C212,'Work (Mteams)'!$G:$I,2,FALSE)</f>
        <v>Daniel Cottell</v>
      </c>
      <c r="C213" s="129"/>
      <c r="D213" s="129">
        <f>VLOOKUP($C212,'Work (Mteams)'!$G:$I,3,FALSE)</f>
        <v>17</v>
      </c>
      <c r="E213" s="129"/>
    </row>
    <row r="214" spans="1:5" s="128" customFormat="1" x14ac:dyDescent="0.3">
      <c r="A214" s="129"/>
      <c r="B214" s="129" t="str">
        <f>VLOOKUP($C212,'Work (Mteams)'!$J:$L,2,FALSE)</f>
        <v xml:space="preserve">Samuel Smith </v>
      </c>
      <c r="C214" s="129"/>
      <c r="D214" s="129">
        <f>VLOOKUP($C212,'Work (Mteams)'!$J:$L,3,FALSE)</f>
        <v>20</v>
      </c>
      <c r="E214" s="129"/>
    </row>
    <row r="215" spans="1:5" s="128" customFormat="1" x14ac:dyDescent="0.3">
      <c r="A215" s="129"/>
      <c r="B215" s="129"/>
      <c r="C215" s="129"/>
      <c r="D215" s="129"/>
      <c r="E215" s="129"/>
    </row>
    <row r="216" spans="1:5" x14ac:dyDescent="0.3">
      <c r="A216" s="129">
        <v>4</v>
      </c>
      <c r="B216" s="129" t="str">
        <f>VLOOKUP($C216,'Work (Mteams)'!$B:$D,2,FALSE)</f>
        <v>Brian Shaw</v>
      </c>
      <c r="C216" s="129" t="str">
        <f>VLOOKUP($A216,'Work (Mteams)'!$A:$B,2,FALSE)</f>
        <v>Darwen Dashers</v>
      </c>
      <c r="D216" s="129">
        <f>VLOOKUP($C216,'Work (Mteams)'!$B:$D,3,FALSE)</f>
        <v>11</v>
      </c>
      <c r="E216" s="129">
        <f>VLOOKUP($A216,'Work (Mteams)'!$A:$F,6,FALSE)</f>
        <v>71</v>
      </c>
    </row>
    <row r="217" spans="1:5" x14ac:dyDescent="0.3">
      <c r="A217" s="129"/>
      <c r="B217" s="129" t="str">
        <f>VLOOKUP($C216,'Work (Mteams)'!$G:$I,2,FALSE)</f>
        <v>Gareth Davies</v>
      </c>
      <c r="D217" s="129">
        <f>VLOOKUP($C216,'Work (Mteams)'!$G:$I,3,FALSE)</f>
        <v>24</v>
      </c>
      <c r="E217" s="129"/>
    </row>
    <row r="218" spans="1:5" s="128" customFormat="1" x14ac:dyDescent="0.3">
      <c r="A218" s="129"/>
      <c r="B218" s="129" t="str">
        <f>VLOOKUP($C216,'Work (Mteams)'!$J:$L,2,FALSE)</f>
        <v>Chris Cash</v>
      </c>
      <c r="C218" s="129"/>
      <c r="D218" s="129">
        <f>VLOOKUP($C216,'Work (Mteams)'!$J:$L,3,FALSE)</f>
        <v>36</v>
      </c>
      <c r="E218" s="129"/>
    </row>
    <row r="219" spans="1:5" s="128" customFormat="1" x14ac:dyDescent="0.3">
      <c r="A219" s="129"/>
      <c r="B219" s="129"/>
      <c r="C219" s="129"/>
      <c r="D219" s="129"/>
      <c r="E219" s="129"/>
    </row>
    <row r="220" spans="1:5" s="128" customFormat="1" x14ac:dyDescent="0.3">
      <c r="A220" s="129">
        <v>5</v>
      </c>
      <c r="B220" s="129" t="str">
        <f>VLOOKUP($C220,'Work (Mteams)'!$B:$D,2,FALSE)</f>
        <v>Gaz Pemberton</v>
      </c>
      <c r="C220" s="129" t="str">
        <f>VLOOKUP($A220,'Work (Mteams)'!$A:$B,2,FALSE)</f>
        <v>Todmorden Harriers</v>
      </c>
      <c r="D220" s="129">
        <f>VLOOKUP($C220,'Work (Mteams)'!$B:$D,3,FALSE)</f>
        <v>7</v>
      </c>
      <c r="E220" s="129">
        <f>VLOOKUP($A220,'Work (Mteams)'!$A:$F,6,FALSE)</f>
        <v>106</v>
      </c>
    </row>
    <row r="221" spans="1:5" s="128" customFormat="1" x14ac:dyDescent="0.3">
      <c r="A221" s="129"/>
      <c r="B221" s="129" t="str">
        <f>VLOOKUP($C220,'Work (Mteams)'!$G:$I,2,FALSE)</f>
        <v>Kath Brierley</v>
      </c>
      <c r="C221" s="129"/>
      <c r="D221" s="129">
        <f>VLOOKUP($C220,'Work (Mteams)'!$G:$I,3,FALSE)</f>
        <v>49</v>
      </c>
      <c r="E221" s="129"/>
    </row>
    <row r="222" spans="1:5" s="128" customFormat="1" x14ac:dyDescent="0.3">
      <c r="A222" s="129"/>
      <c r="B222" s="129" t="str">
        <f>VLOOKUP($C220,'Work (Mteams)'!$J:$L,2,FALSE)</f>
        <v>Mick Cooper</v>
      </c>
      <c r="C222" s="129"/>
      <c r="D222" s="129">
        <f>VLOOKUP($C220,'Work (Mteams)'!$J:$L,3,FALSE)</f>
        <v>50</v>
      </c>
      <c r="E222" s="129"/>
    </row>
    <row r="223" spans="1:5" s="128" customFormat="1" x14ac:dyDescent="0.3">
      <c r="A223" s="129"/>
      <c r="B223" s="129"/>
      <c r="C223" s="129"/>
      <c r="D223" s="129"/>
      <c r="E223" s="129"/>
    </row>
    <row r="224" spans="1:5" s="128" customFormat="1" x14ac:dyDescent="0.3">
      <c r="A224" s="131" t="s">
        <v>60</v>
      </c>
      <c r="B224" s="129"/>
      <c r="C224" s="129"/>
      <c r="D224" s="129"/>
      <c r="E224" s="132" t="s">
        <v>13</v>
      </c>
    </row>
    <row r="225" spans="1:5" s="128" customFormat="1" x14ac:dyDescent="0.3">
      <c r="A225" s="129">
        <v>1</v>
      </c>
      <c r="B225" s="129" t="str">
        <f>VLOOKUP($C225,'Work (Wteams)'!$B:$D,2,FALSE)</f>
        <v>Lisa Parker</v>
      </c>
      <c r="C225" s="129" t="str">
        <f>VLOOKUP($A225,'Work (Wteams)'!$A:$B,2,FALSE)</f>
        <v>Rossendale Harriers</v>
      </c>
      <c r="D225" s="129">
        <f>VLOOKUP($C225,'Work (Wteams)'!$B:$D,3,FALSE)</f>
        <v>1</v>
      </c>
      <c r="E225" s="129">
        <f>VLOOKUP($A225,'Work (Wteams)'!$A:$F,6,FALSE)</f>
        <v>19</v>
      </c>
    </row>
    <row r="226" spans="1:5" s="128" customFormat="1" x14ac:dyDescent="0.3">
      <c r="A226" s="129"/>
      <c r="B226" s="129" t="str">
        <f>VLOOKUP($C225,'Work (Wteams)'!$G:$I,2,FALSE)</f>
        <v>Claire Dobson</v>
      </c>
      <c r="C226" s="129"/>
      <c r="D226" s="129">
        <f>VLOOKUP($C225,'Work (Wteams)'!$G:$I,3,FALSE)</f>
        <v>8</v>
      </c>
      <c r="E226" s="129"/>
    </row>
    <row r="227" spans="1:5" s="128" customFormat="1" x14ac:dyDescent="0.3">
      <c r="A227" s="129"/>
      <c r="B227" s="129" t="str">
        <f>VLOOKUP($C225,'Work (Wteams)'!$J:$L,2,FALSE)</f>
        <v>Beth Clayton</v>
      </c>
      <c r="C227" s="129"/>
      <c r="D227" s="129">
        <f>VLOOKUP($C225,'Work (Wteams)'!$J:$L,3,FALSE)</f>
        <v>10</v>
      </c>
      <c r="E227" s="129"/>
    </row>
    <row r="228" spans="1:5" s="128" customFormat="1" x14ac:dyDescent="0.3">
      <c r="B228" s="129"/>
      <c r="C228" s="129"/>
    </row>
    <row r="229" spans="1:5" s="128" customFormat="1" x14ac:dyDescent="0.3">
      <c r="A229" s="129">
        <v>2</v>
      </c>
      <c r="B229" s="129" t="str">
        <f>VLOOKUP($C229,'Work (Wteams)'!$B:$D,2,FALSE)</f>
        <v>Paula Walsh</v>
      </c>
      <c r="C229" s="129" t="str">
        <f>VLOOKUP($A229,'Work (Wteams)'!$A:$B,2,FALSE)</f>
        <v>Trawden AC</v>
      </c>
      <c r="D229" s="129">
        <f>VLOOKUP($C229,'Work (Wteams)'!$B:$D,3,FALSE)</f>
        <v>6</v>
      </c>
      <c r="E229" s="129">
        <f>VLOOKUP($A229,'Work (Wteams)'!$A:$F,6,FALSE)</f>
        <v>35</v>
      </c>
    </row>
    <row r="230" spans="1:5" s="128" customFormat="1" x14ac:dyDescent="0.3">
      <c r="A230" s="129"/>
      <c r="B230" s="129" t="str">
        <f>VLOOKUP($C229,'Work (Wteams)'!$G:$I,2,FALSE)</f>
        <v>Samantha Barnes</v>
      </c>
      <c r="C230" s="129"/>
      <c r="D230" s="129">
        <f>VLOOKUP($C229,'Work (Wteams)'!$G:$I,3,FALSE)</f>
        <v>14</v>
      </c>
      <c r="E230" s="129"/>
    </row>
    <row r="231" spans="1:5" s="128" customFormat="1" x14ac:dyDescent="0.3">
      <c r="A231" s="129"/>
      <c r="B231" s="129" t="str">
        <f>VLOOKUP($C229,'Work (Wteams)'!$J:$L,2,FALSE)</f>
        <v>Lorraine Frances</v>
      </c>
      <c r="C231" s="129"/>
      <c r="D231" s="129">
        <f>VLOOKUP($C229,'Work (Wteams)'!$J:$L,3,FALSE)</f>
        <v>15</v>
      </c>
      <c r="E231" s="129"/>
    </row>
    <row r="232" spans="1:5" s="128" customFormat="1" x14ac:dyDescent="0.3">
      <c r="B232" s="129"/>
      <c r="C232" s="129"/>
    </row>
    <row r="233" spans="1:5" s="128" customFormat="1" x14ac:dyDescent="0.3">
      <c r="A233" s="129">
        <v>3</v>
      </c>
      <c r="B233" s="129" t="str">
        <f>VLOOKUP($C233,'Work (Wteams)'!$B:$D,2,FALSE)</f>
        <v>Janet Carr</v>
      </c>
      <c r="C233" s="129" t="str">
        <f>VLOOKUP($A233,'Work (Wteams)'!$A:$B,2,FALSE)</f>
        <v>Darwen Dashers</v>
      </c>
      <c r="D233" s="129">
        <f>VLOOKUP($C233,'Work (Wteams)'!$B:$D,3,FALSE)</f>
        <v>9</v>
      </c>
      <c r="E233" s="129">
        <f>VLOOKUP($A233,'Work (Wteams)'!$A:$F,6,FALSE)</f>
        <v>48</v>
      </c>
    </row>
    <row r="234" spans="1:5" s="128" customFormat="1" x14ac:dyDescent="0.3">
      <c r="A234" s="129"/>
      <c r="B234" s="129" t="str">
        <f>VLOOKUP($C233,'Work (Wteams)'!$G:$I,2,FALSE)</f>
        <v>Linda Coffey</v>
      </c>
      <c r="C234" s="129"/>
      <c r="D234" s="129">
        <f>VLOOKUP($C233,'Work (Wteams)'!$G:$I,3,FALSE)</f>
        <v>19</v>
      </c>
      <c r="E234" s="129"/>
    </row>
    <row r="235" spans="1:5" s="128" customFormat="1" x14ac:dyDescent="0.3">
      <c r="A235" s="129"/>
      <c r="B235" s="129" t="str">
        <f>VLOOKUP($C233,'Work (Wteams)'!$J:$L,2,FALSE)</f>
        <v>Rebecca Simms</v>
      </c>
      <c r="C235" s="129"/>
      <c r="D235" s="129">
        <f>VLOOKUP($C233,'Work (Wteams)'!$J:$L,3,FALSE)</f>
        <v>20</v>
      </c>
      <c r="E235" s="129"/>
    </row>
    <row r="236" spans="1:5" s="128" customFormat="1" x14ac:dyDescent="0.3">
      <c r="B236" s="129"/>
      <c r="C236" s="129"/>
    </row>
    <row r="237" spans="1:5" s="128" customFormat="1" x14ac:dyDescent="0.3">
      <c r="B237" s="129"/>
      <c r="C237" s="129"/>
    </row>
    <row r="238" spans="1:5" s="128" customFormat="1" x14ac:dyDescent="0.3">
      <c r="B238" s="129"/>
      <c r="C238" s="129"/>
    </row>
  </sheetData>
  <pageMargins left="0.11811023622047245" right="0.15748031496062992" top="0.59055118110236227" bottom="0.86614173228346458" header="0.23622047244094491" footer="0.51181102362204722"/>
  <pageSetup paperSize="9" scale="19" orientation="portrait" horizontalDpi="4294967294" verticalDpi="300" r:id="rId1"/>
  <headerFooter alignWithMargins="0">
    <oddHeader>&amp;C&amp;"Arial,Bold"&amp;UTimothy Taylors Tom Tittiman&amp;R&amp;"Arial,Bold"24th June 2012</oddHeader>
    <oddFooter xml:space="preserve">&amp;CCalder Valley Fellrunners (www.cvfr.co.uk)&amp;R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38"/>
  <sheetViews>
    <sheetView workbookViewId="0">
      <selection activeCell="A2" sqref="A2"/>
    </sheetView>
  </sheetViews>
  <sheetFormatPr defaultColWidth="9.109375" defaultRowHeight="15" x14ac:dyDescent="0.25"/>
  <cols>
    <col min="1" max="1" width="17.109375" style="140" customWidth="1"/>
    <col min="2" max="3" width="23.44140625" style="141" customWidth="1"/>
    <col min="4" max="4" width="7.44140625" style="140" customWidth="1"/>
    <col min="5" max="5" width="11.33203125" style="145" customWidth="1"/>
    <col min="6" max="6" width="19.33203125" style="140" bestFit="1" customWidth="1"/>
    <col min="7" max="16384" width="9.109375" style="141"/>
  </cols>
  <sheetData>
    <row r="1" spans="1:6" s="139" customFormat="1" ht="15.6" x14ac:dyDescent="0.25">
      <c r="A1" s="136" t="s">
        <v>8</v>
      </c>
      <c r="B1" s="137" t="s">
        <v>1</v>
      </c>
      <c r="C1" s="137" t="s">
        <v>12</v>
      </c>
      <c r="D1" s="136" t="s">
        <v>32</v>
      </c>
      <c r="E1" s="138" t="s">
        <v>9</v>
      </c>
      <c r="F1" s="136" t="s">
        <v>36</v>
      </c>
    </row>
    <row r="2" spans="1:6" x14ac:dyDescent="0.25">
      <c r="A2" s="140">
        <f>IF(Finish!J4="",Finish!H4,Finish!H4&amp;" (fem "&amp;Finish!J4&amp;")")</f>
        <v>1</v>
      </c>
      <c r="B2" s="141" t="str">
        <f>Finish!M4</f>
        <v>Grant Cunliffe</v>
      </c>
      <c r="C2" s="141" t="str">
        <f>Finish!N4</f>
        <v>Rossendale Harriers</v>
      </c>
      <c r="D2" s="140" t="str">
        <f>Finish!O4</f>
        <v>M</v>
      </c>
      <c r="E2" s="142">
        <f>Finish!F4</f>
        <v>2.2511574074074073E-2</v>
      </c>
      <c r="F2" s="140" t="e">
        <f>Finish!P4</f>
        <v>#N/A</v>
      </c>
    </row>
    <row r="3" spans="1:6" x14ac:dyDescent="0.25">
      <c r="A3" s="140">
        <f>IF(Finish!J5="",Finish!H5,Finish!H5&amp;" (fem "&amp;Finish!J5&amp;")")</f>
        <v>2</v>
      </c>
      <c r="B3" s="141" t="str">
        <f>Finish!M5</f>
        <v>Joe Ormerod</v>
      </c>
      <c r="C3" s="141" t="str">
        <f>Finish!N5</f>
        <v>Rossendale Harriers</v>
      </c>
      <c r="D3" s="140" t="str">
        <f>Finish!O5</f>
        <v>MU21</v>
      </c>
      <c r="E3" s="142">
        <f>Finish!F5</f>
        <v>2.3229166666666665E-2</v>
      </c>
      <c r="F3" s="140" t="e">
        <f>Finish!P5</f>
        <v>#N/A</v>
      </c>
    </row>
    <row r="4" spans="1:6" x14ac:dyDescent="0.25">
      <c r="A4" s="140">
        <f>IF(Finish!J6="",Finish!H6,Finish!H6&amp;" (fem "&amp;Finish!J6&amp;")")</f>
        <v>3</v>
      </c>
      <c r="B4" s="141" t="str">
        <f>Finish!M6</f>
        <v>Joe Hopley</v>
      </c>
      <c r="C4" s="141" t="str">
        <f>Finish!N6</f>
        <v>Rossendale Harriers</v>
      </c>
      <c r="D4" s="140" t="str">
        <f>Finish!O6</f>
        <v>MU21</v>
      </c>
      <c r="E4" s="142">
        <f>Finish!F6</f>
        <v>2.4201388888888887E-2</v>
      </c>
      <c r="F4" s="140" t="e">
        <f>Finish!P6</f>
        <v>#N/A</v>
      </c>
    </row>
    <row r="5" spans="1:6" x14ac:dyDescent="0.25">
      <c r="A5" s="140">
        <f>IF(Finish!J7="",Finish!H7,Finish!H7&amp;" (fem "&amp;Finish!J7&amp;")")</f>
        <v>4</v>
      </c>
      <c r="B5" s="141" t="str">
        <f>Finish!M7</f>
        <v>Sean Greenwood</v>
      </c>
      <c r="C5" s="141" t="str">
        <f>Finish!N7</f>
        <v>Rossendale Harriers</v>
      </c>
      <c r="D5" s="140" t="str">
        <f>Finish!O7</f>
        <v>M</v>
      </c>
      <c r="E5" s="142">
        <f>Finish!F7</f>
        <v>2.5266203703703704E-2</v>
      </c>
      <c r="F5" s="140" t="e">
        <f>Finish!P7</f>
        <v>#N/A</v>
      </c>
    </row>
    <row r="6" spans="1:6" x14ac:dyDescent="0.25">
      <c r="A6" s="140">
        <f>IF(Finish!J8="",Finish!H8,Finish!H8&amp;" (fem "&amp;Finish!J8&amp;")")</f>
        <v>5</v>
      </c>
      <c r="B6" s="141" t="str">
        <f>Finish!M8</f>
        <v>Rob Mills</v>
      </c>
      <c r="C6" s="141" t="str">
        <f>Finish!N8</f>
        <v>unattached</v>
      </c>
      <c r="D6" s="140" t="str">
        <f>Finish!O8</f>
        <v>M</v>
      </c>
      <c r="E6" s="142">
        <f>Finish!F8</f>
        <v>2.6145833333333337E-2</v>
      </c>
      <c r="F6" s="140" t="e">
        <f>Finish!P8</f>
        <v>#N/A</v>
      </c>
    </row>
    <row r="7" spans="1:6" x14ac:dyDescent="0.25">
      <c r="A7" s="140">
        <f>IF(Finish!J9="",Finish!H9,Finish!H9&amp;" (fem "&amp;Finish!J9&amp;")")</f>
        <v>6</v>
      </c>
      <c r="B7" s="141" t="str">
        <f>Finish!M9</f>
        <v>Philip Greenwood</v>
      </c>
      <c r="C7" s="141" t="str">
        <f>Finish!N9</f>
        <v>Rossendale Harriers</v>
      </c>
      <c r="D7" s="140" t="str">
        <f>Finish!O9</f>
        <v>M</v>
      </c>
      <c r="E7" s="142">
        <f>Finish!F9</f>
        <v>2.7881944444444442E-2</v>
      </c>
      <c r="F7" s="140" t="e">
        <f>Finish!P9</f>
        <v>#N/A</v>
      </c>
    </row>
    <row r="8" spans="1:6" x14ac:dyDescent="0.25">
      <c r="A8" s="140">
        <f>IF(Finish!J10="",Finish!H10,Finish!H10&amp;" (fem "&amp;Finish!J10&amp;")")</f>
        <v>7</v>
      </c>
      <c r="B8" s="141" t="str">
        <f>Finish!M10</f>
        <v>Gaz Pemberton</v>
      </c>
      <c r="C8" s="141" t="str">
        <f>Finish!N10</f>
        <v>Todmorden Harriers</v>
      </c>
      <c r="D8" s="140" t="str">
        <f>Finish!O10</f>
        <v>M45</v>
      </c>
      <c r="E8" s="142">
        <f>Finish!F10</f>
        <v>2.8043981481481479E-2</v>
      </c>
      <c r="F8" s="140" t="e">
        <f>Finish!P10</f>
        <v>#N/A</v>
      </c>
    </row>
    <row r="9" spans="1:6" x14ac:dyDescent="0.25">
      <c r="A9" s="140">
        <f>IF(Finish!J11="",Finish!H11,Finish!H11&amp;" (fem "&amp;Finish!J11&amp;")")</f>
        <v>8</v>
      </c>
      <c r="B9" s="141" t="str">
        <f>Finish!M11</f>
        <v>George Clayton</v>
      </c>
      <c r="C9" s="141" t="str">
        <f>Finish!N11</f>
        <v>Rossendale Harriers</v>
      </c>
      <c r="D9" s="140" t="str">
        <f>Finish!O11</f>
        <v>M</v>
      </c>
      <c r="E9" s="142">
        <f>Finish!F11</f>
        <v>2.8425925925925924E-2</v>
      </c>
      <c r="F9" s="140" t="e">
        <f>Finish!P11</f>
        <v>#N/A</v>
      </c>
    </row>
    <row r="10" spans="1:6" x14ac:dyDescent="0.25">
      <c r="A10" s="140">
        <f>IF(Finish!J12="",Finish!H12,Finish!H12&amp;" (fem "&amp;Finish!J12&amp;")")</f>
        <v>9</v>
      </c>
      <c r="B10" s="141" t="str">
        <f>Finish!M12</f>
        <v>Damian Hilpin</v>
      </c>
      <c r="C10" s="141" t="str">
        <f>Finish!N12</f>
        <v>Penistone Footpath Runners</v>
      </c>
      <c r="D10" s="140" t="str">
        <f>Finish!O12</f>
        <v>M45</v>
      </c>
      <c r="E10" s="142">
        <f>Finish!F12</f>
        <v>2.8668981481481479E-2</v>
      </c>
      <c r="F10" s="140" t="e">
        <f>Finish!P12</f>
        <v>#N/A</v>
      </c>
    </row>
    <row r="11" spans="1:6" x14ac:dyDescent="0.25">
      <c r="A11" s="140">
        <f>IF(Finish!J13="",Finish!H13,Finish!H13&amp;" (fem "&amp;Finish!J13&amp;")")</f>
        <v>10</v>
      </c>
      <c r="B11" s="141" t="str">
        <f>Finish!M13</f>
        <v>Jonny Hall</v>
      </c>
      <c r="C11" s="141" t="str">
        <f>Finish!N13</f>
        <v>Clayton Le Moors</v>
      </c>
      <c r="D11" s="140" t="str">
        <f>Finish!O13</f>
        <v>M</v>
      </c>
      <c r="E11" s="142">
        <f>Finish!F13</f>
        <v>2.8715277777777781E-2</v>
      </c>
      <c r="F11" s="140" t="e">
        <f>Finish!P13</f>
        <v>#N/A</v>
      </c>
    </row>
    <row r="12" spans="1:6" x14ac:dyDescent="0.25">
      <c r="A12" s="140">
        <f>IF(Finish!J14="",Finish!H14,Finish!H14&amp;" (fem "&amp;Finish!J14&amp;")")</f>
        <v>11</v>
      </c>
      <c r="B12" s="141" t="str">
        <f>Finish!M14</f>
        <v>Brian Shaw</v>
      </c>
      <c r="C12" s="141" t="str">
        <f>Finish!N14</f>
        <v>Darwen Dashers</v>
      </c>
      <c r="D12" s="140" t="str">
        <f>Finish!O14</f>
        <v>M55</v>
      </c>
      <c r="E12" s="142">
        <f>Finish!F14</f>
        <v>2.8900462962962965E-2</v>
      </c>
      <c r="F12" s="140" t="e">
        <f>Finish!P14</f>
        <v>#N/A</v>
      </c>
    </row>
    <row r="13" spans="1:6" x14ac:dyDescent="0.25">
      <c r="A13" s="140">
        <f>IF(Finish!J15="",Finish!H15,Finish!H15&amp;" (fem "&amp;Finish!J15&amp;")")</f>
        <v>12</v>
      </c>
      <c r="B13" s="141" t="str">
        <f>Finish!M15</f>
        <v>Logan Ditando</v>
      </c>
      <c r="C13" s="141" t="str">
        <f>Finish!N15</f>
        <v>Prestwich AC</v>
      </c>
      <c r="D13" s="140" t="str">
        <f>Finish!O15</f>
        <v>M</v>
      </c>
      <c r="E13" s="142">
        <f>Finish!F15</f>
        <v>2.9062500000000002E-2</v>
      </c>
      <c r="F13" s="140" t="e">
        <f>Finish!P15</f>
        <v>#N/A</v>
      </c>
    </row>
    <row r="14" spans="1:6" x14ac:dyDescent="0.25">
      <c r="A14" s="140">
        <f>IF(Finish!J16="",Finish!H16,Finish!H16&amp;" (fem "&amp;Finish!J16&amp;")")</f>
        <v>13</v>
      </c>
      <c r="B14" s="141" t="str">
        <f>Finish!M16</f>
        <v>Konrad Koniarczyk</v>
      </c>
      <c r="C14" s="141" t="str">
        <f>Finish!N16</f>
        <v>Ambleside AC</v>
      </c>
      <c r="D14" s="140" t="str">
        <f>Finish!O16</f>
        <v>M</v>
      </c>
      <c r="E14" s="142">
        <f>Finish!F16</f>
        <v>2.9108796296296296E-2</v>
      </c>
      <c r="F14" s="140" t="e">
        <f>Finish!P16</f>
        <v>#N/A</v>
      </c>
    </row>
    <row r="15" spans="1:6" x14ac:dyDescent="0.25">
      <c r="A15" s="140">
        <f>IF(Finish!J17="",Finish!H17,Finish!H17&amp;" (fem "&amp;Finish!J17&amp;")")</f>
        <v>14</v>
      </c>
      <c r="B15" s="141" t="str">
        <f>Finish!M17</f>
        <v>Elijah Peers-Webb</v>
      </c>
      <c r="C15" s="141" t="str">
        <f>Finish!N17</f>
        <v>Calder Valley</v>
      </c>
      <c r="D15" s="140" t="str">
        <f>Finish!O17</f>
        <v>MU21</v>
      </c>
      <c r="E15" s="142">
        <f>Finish!F17</f>
        <v>2.9247685185185182E-2</v>
      </c>
      <c r="F15" s="140" t="e">
        <f>Finish!P17</f>
        <v>#N/A</v>
      </c>
    </row>
    <row r="16" spans="1:6" x14ac:dyDescent="0.25">
      <c r="A16" s="140">
        <f>IF(Finish!J18="",Finish!H18,Finish!H18&amp;" (fem "&amp;Finish!J18&amp;")")</f>
        <v>15</v>
      </c>
      <c r="B16" s="141" t="str">
        <f>Finish!M18</f>
        <v>Ian Duffy</v>
      </c>
      <c r="C16" s="141" t="str">
        <f>Finish!N18</f>
        <v>Rossendale Harriers</v>
      </c>
      <c r="D16" s="140" t="str">
        <f>Finish!O18</f>
        <v>M45</v>
      </c>
      <c r="E16" s="142">
        <f>Finish!F18</f>
        <v>2.9317129629629627E-2</v>
      </c>
      <c r="F16" s="140" t="e">
        <f>Finish!P18</f>
        <v>#N/A</v>
      </c>
    </row>
    <row r="17" spans="1:6" x14ac:dyDescent="0.25">
      <c r="A17" s="140">
        <f>IF(Finish!J19="",Finish!H19,Finish!H19&amp;" (fem "&amp;Finish!J19&amp;")")</f>
        <v>16</v>
      </c>
      <c r="B17" s="141" t="str">
        <f>Finish!M19</f>
        <v>Ben Nield</v>
      </c>
      <c r="C17" s="141" t="str">
        <f>Finish!N19</f>
        <v>Clayton Le Moors</v>
      </c>
      <c r="D17" s="140" t="str">
        <f>Finish!O19</f>
        <v>M</v>
      </c>
      <c r="E17" s="142">
        <f>Finish!F19</f>
        <v>2.9502314814814815E-2</v>
      </c>
      <c r="F17" s="140" t="e">
        <f>Finish!P19</f>
        <v>#N/A</v>
      </c>
    </row>
    <row r="18" spans="1:6" x14ac:dyDescent="0.25">
      <c r="A18" s="140">
        <f>IF(Finish!J20="",Finish!H20,Finish!H20&amp;" (fem "&amp;Finish!J20&amp;")")</f>
        <v>17</v>
      </c>
      <c r="B18" s="141" t="str">
        <f>Finish!M20</f>
        <v>Daniel Cottell</v>
      </c>
      <c r="C18" s="141" t="str">
        <f>Finish!N20</f>
        <v>Prestwich AC</v>
      </c>
      <c r="D18" s="140" t="str">
        <f>Finish!O20</f>
        <v>M40</v>
      </c>
      <c r="E18" s="142">
        <f>Finish!F20</f>
        <v>2.9756944444444444E-2</v>
      </c>
      <c r="F18" s="140" t="e">
        <f>Finish!P20</f>
        <v>#N/A</v>
      </c>
    </row>
    <row r="19" spans="1:6" x14ac:dyDescent="0.25">
      <c r="A19" s="140">
        <f>IF(Finish!J21="",Finish!H21,Finish!H21&amp;" (fem "&amp;Finish!J21&amp;")")</f>
        <v>18</v>
      </c>
      <c r="B19" s="141" t="str">
        <f>Finish!M21</f>
        <v>Dom Howell</v>
      </c>
      <c r="C19" s="141" t="str">
        <f>Finish!N21</f>
        <v>Clayton Le Moors</v>
      </c>
      <c r="D19" s="140" t="str">
        <f>Finish!O21</f>
        <v>M45</v>
      </c>
      <c r="E19" s="142">
        <f>Finish!F21</f>
        <v>2.9791666666666664E-2</v>
      </c>
      <c r="F19" s="140" t="e">
        <f>Finish!P21</f>
        <v>#N/A</v>
      </c>
    </row>
    <row r="20" spans="1:6" x14ac:dyDescent="0.25">
      <c r="A20" s="140">
        <f>IF(Finish!J22="",Finish!H22,Finish!H22&amp;" (fem "&amp;Finish!J22&amp;")")</f>
        <v>19</v>
      </c>
      <c r="B20" s="141" t="str">
        <f>Finish!M22</f>
        <v>Dave Haygarth</v>
      </c>
      <c r="C20" s="141" t="str">
        <f>Finish!N22</f>
        <v>Rossendale Harriers</v>
      </c>
      <c r="D20" s="140" t="str">
        <f>Finish!O22</f>
        <v>M50</v>
      </c>
      <c r="E20" s="142">
        <f>Finish!F22</f>
        <v>2.991898148148148E-2</v>
      </c>
      <c r="F20" s="140" t="e">
        <f>Finish!P22</f>
        <v>#N/A</v>
      </c>
    </row>
    <row r="21" spans="1:6" x14ac:dyDescent="0.25">
      <c r="A21" s="140">
        <f>IF(Finish!J23="",Finish!H23,Finish!H23&amp;" (fem "&amp;Finish!J23&amp;")")</f>
        <v>20</v>
      </c>
      <c r="B21" s="141" t="str">
        <f>Finish!M23</f>
        <v xml:space="preserve">Samuel Smith </v>
      </c>
      <c r="C21" s="141" t="str">
        <f>Finish!N23</f>
        <v>Prestwich AC</v>
      </c>
      <c r="D21" s="140" t="str">
        <f>Finish!O23</f>
        <v>MU21</v>
      </c>
      <c r="E21" s="142">
        <f>Finish!F23</f>
        <v>3.0023148148148149E-2</v>
      </c>
      <c r="F21" s="140" t="e">
        <f>Finish!P23</f>
        <v>#N/A</v>
      </c>
    </row>
    <row r="22" spans="1:6" x14ac:dyDescent="0.25">
      <c r="A22" s="140">
        <f>IF(Finish!J24="",Finish!H24,Finish!H24&amp;" (fem "&amp;Finish!J24&amp;")")</f>
        <v>21</v>
      </c>
      <c r="B22" s="141" t="str">
        <f>Finish!M24</f>
        <v>Michael Toman</v>
      </c>
      <c r="C22" s="141" t="str">
        <f>Finish!N24</f>
        <v>Rossendale Harriers</v>
      </c>
      <c r="D22" s="140" t="str">
        <f>Finish!O24</f>
        <v>M55</v>
      </c>
      <c r="E22" s="142">
        <f>Finish!F24</f>
        <v>3.0081018518518521E-2</v>
      </c>
      <c r="F22" s="140" t="e">
        <f>Finish!P24</f>
        <v>#N/A</v>
      </c>
    </row>
    <row r="23" spans="1:6" x14ac:dyDescent="0.25">
      <c r="A23" s="140">
        <f>IF(Finish!J25="",Finish!H25,Finish!H25&amp;" (fem "&amp;Finish!J25&amp;")")</f>
        <v>22</v>
      </c>
      <c r="B23" s="141" t="str">
        <f>Finish!M25</f>
        <v>Ryan Derby</v>
      </c>
      <c r="C23" s="141" t="str">
        <f>Finish!N25</f>
        <v>unattached</v>
      </c>
      <c r="D23" s="140" t="str">
        <f>Finish!O25</f>
        <v>M</v>
      </c>
      <c r="E23" s="142">
        <f>Finish!F25</f>
        <v>3.0092592592592591E-2</v>
      </c>
      <c r="F23" s="140" t="e">
        <f>Finish!P25</f>
        <v>#N/A</v>
      </c>
    </row>
    <row r="24" spans="1:6" x14ac:dyDescent="0.25">
      <c r="A24" s="140">
        <f>IF(Finish!J26="",Finish!H26,Finish!H26&amp;" (fem "&amp;Finish!J26&amp;")")</f>
        <v>23</v>
      </c>
      <c r="B24" s="141" t="str">
        <f>Finish!M26</f>
        <v>Stuart Lewis</v>
      </c>
      <c r="C24" s="141" t="str">
        <f>Finish!N26</f>
        <v>Rossendale Harriers</v>
      </c>
      <c r="D24" s="140" t="str">
        <f>Finish!O26</f>
        <v>M45</v>
      </c>
      <c r="E24" s="142">
        <f>Finish!F26</f>
        <v>3.0173611111111109E-2</v>
      </c>
      <c r="F24" s="140" t="e">
        <f>Finish!P26</f>
        <v>#N/A</v>
      </c>
    </row>
    <row r="25" spans="1:6" x14ac:dyDescent="0.25">
      <c r="A25" s="140">
        <f>IF(Finish!J27="",Finish!H27,Finish!H27&amp;" (fem "&amp;Finish!J27&amp;")")</f>
        <v>24</v>
      </c>
      <c r="B25" s="141" t="str">
        <f>Finish!M27</f>
        <v>Gareth Davies</v>
      </c>
      <c r="C25" s="141" t="str">
        <f>Finish!N27</f>
        <v>Darwen Dashers</v>
      </c>
      <c r="D25" s="140" t="str">
        <f>Finish!O27</f>
        <v>M40</v>
      </c>
      <c r="E25" s="142">
        <f>Finish!F27</f>
        <v>3.0682870370370371E-2</v>
      </c>
      <c r="F25" s="140" t="e">
        <f>Finish!P27</f>
        <v>#N/A</v>
      </c>
    </row>
    <row r="26" spans="1:6" x14ac:dyDescent="0.25">
      <c r="A26" s="140">
        <f>IF(Finish!J28="",Finish!H28,Finish!H28&amp;" (fem "&amp;Finish!J28&amp;")")</f>
        <v>25</v>
      </c>
      <c r="B26" s="141" t="str">
        <f>Finish!M28</f>
        <v>Mervyn Keys</v>
      </c>
      <c r="C26" s="141" t="str">
        <f>Finish!N28</f>
        <v>Rossendale Harriers</v>
      </c>
      <c r="D26" s="140" t="str">
        <f>Finish!O28</f>
        <v>M60</v>
      </c>
      <c r="E26" s="142">
        <f>Finish!F28</f>
        <v>3.0856481481481481E-2</v>
      </c>
      <c r="F26" s="140">
        <f>Finish!P28</f>
        <v>1</v>
      </c>
    </row>
    <row r="27" spans="1:6" x14ac:dyDescent="0.25">
      <c r="A27" s="140">
        <f>IF(Finish!J29="",Finish!H29,Finish!H29&amp;" (fem "&amp;Finish!J29&amp;")")</f>
        <v>26</v>
      </c>
      <c r="B27" s="141" t="str">
        <f>Finish!M29</f>
        <v xml:space="preserve">Dave Kelly </v>
      </c>
      <c r="C27" s="141" t="str">
        <f>Finish!N29</f>
        <v>Rossendale Harriers</v>
      </c>
      <c r="D27" s="140" t="str">
        <f>Finish!O29</f>
        <v>M65</v>
      </c>
      <c r="E27" s="142">
        <f>Finish!F29</f>
        <v>3.1157407407407408E-2</v>
      </c>
      <c r="F27" s="140" t="e">
        <f>Finish!P29</f>
        <v>#N/A</v>
      </c>
    </row>
    <row r="28" spans="1:6" x14ac:dyDescent="0.25">
      <c r="A28" s="140">
        <f>IF(Finish!J30="",Finish!H30,Finish!H30&amp;" (fem "&amp;Finish!J30&amp;")")</f>
        <v>27</v>
      </c>
      <c r="B28" s="141" t="str">
        <f>Finish!M30</f>
        <v>Matt Bourne</v>
      </c>
      <c r="C28" s="141" t="str">
        <f>Finish!N30</f>
        <v>Bowland FR</v>
      </c>
      <c r="D28" s="140" t="str">
        <f>Finish!O30</f>
        <v>M50</v>
      </c>
      <c r="E28" s="142">
        <f>Finish!F30</f>
        <v>3.1412037037037037E-2</v>
      </c>
      <c r="F28" s="140" t="e">
        <f>Finish!P30</f>
        <v>#N/A</v>
      </c>
    </row>
    <row r="29" spans="1:6" x14ac:dyDescent="0.25">
      <c r="A29" s="140">
        <f>IF(Finish!J31="",Finish!H31,Finish!H31&amp;" (fem "&amp;Finish!J31&amp;")")</f>
        <v>28</v>
      </c>
      <c r="B29" s="141" t="str">
        <f>Finish!M31</f>
        <v>Martin Boyd</v>
      </c>
      <c r="C29" s="141" t="str">
        <f>Finish!N31</f>
        <v>unattached</v>
      </c>
      <c r="D29" s="140" t="str">
        <f>Finish!O31</f>
        <v>M45</v>
      </c>
      <c r="E29" s="142">
        <f>Finish!F31</f>
        <v>3.1469907407407412E-2</v>
      </c>
      <c r="F29" s="140" t="e">
        <f>Finish!P31</f>
        <v>#N/A</v>
      </c>
    </row>
    <row r="30" spans="1:6" x14ac:dyDescent="0.25">
      <c r="A30" s="140">
        <f>IF(Finish!J32="",Finish!H32,Finish!H32&amp;" (fem "&amp;Finish!J32&amp;")")</f>
        <v>29</v>
      </c>
      <c r="B30" s="141" t="str">
        <f>Finish!M32</f>
        <v>Tom Hall</v>
      </c>
      <c r="C30" s="141" t="str">
        <f>Finish!N32</f>
        <v>unattached</v>
      </c>
      <c r="D30" s="140" t="str">
        <f>Finish!O32</f>
        <v>M</v>
      </c>
      <c r="E30" s="142">
        <f>Finish!F32</f>
        <v>3.1655092592592589E-2</v>
      </c>
      <c r="F30" s="140" t="e">
        <f>Finish!P32</f>
        <v>#N/A</v>
      </c>
    </row>
    <row r="31" spans="1:6" x14ac:dyDescent="0.25">
      <c r="A31" s="140">
        <f>IF(Finish!J33="",Finish!H33,Finish!H33&amp;" (fem "&amp;Finish!J33&amp;")")</f>
        <v>30</v>
      </c>
      <c r="B31" s="141" t="str">
        <f>Finish!M33</f>
        <v xml:space="preserve">Nigel Holmes </v>
      </c>
      <c r="C31" s="141" t="str">
        <f>Finish!N33</f>
        <v>Prestwich AC</v>
      </c>
      <c r="D31" s="140" t="str">
        <f>Finish!O33</f>
        <v>M50</v>
      </c>
      <c r="E31" s="142">
        <f>Finish!F33</f>
        <v>3.1724537037037037E-2</v>
      </c>
      <c r="F31" s="140" t="e">
        <f>Finish!P33</f>
        <v>#N/A</v>
      </c>
    </row>
    <row r="32" spans="1:6" x14ac:dyDescent="0.25">
      <c r="A32" s="140" t="str">
        <f>IF(Finish!J34="",Finish!H34,Finish!H34&amp;" (fem "&amp;Finish!J34&amp;")")</f>
        <v>31 (fem 1)</v>
      </c>
      <c r="B32" s="141" t="str">
        <f>Finish!M34</f>
        <v>Lisa Parker</v>
      </c>
      <c r="C32" s="141" t="str">
        <f>Finish!N34</f>
        <v>Rossendale Harriers</v>
      </c>
      <c r="D32" s="140" t="str">
        <f>Finish!O34</f>
        <v>W45</v>
      </c>
      <c r="E32" s="142">
        <f>Finish!F34</f>
        <v>3.1886574074074074E-2</v>
      </c>
      <c r="F32" s="140" t="e">
        <f>Finish!P34</f>
        <v>#N/A</v>
      </c>
    </row>
    <row r="33" spans="1:6" x14ac:dyDescent="0.25">
      <c r="A33" s="140">
        <f>IF(Finish!J35="",Finish!H35,Finish!H35&amp;" (fem "&amp;Finish!J35&amp;")")</f>
        <v>32</v>
      </c>
      <c r="B33" s="141" t="str">
        <f>Finish!M35</f>
        <v>Kamil Kuyawski</v>
      </c>
      <c r="C33" s="141" t="str">
        <f>Finish!N35</f>
        <v>Accrington RR</v>
      </c>
      <c r="D33" s="140" t="str">
        <f>Finish!O35</f>
        <v>MU21</v>
      </c>
      <c r="E33" s="142">
        <f>Finish!F35</f>
        <v>3.2048611111111111E-2</v>
      </c>
      <c r="F33" s="140" t="e">
        <f>Finish!P35</f>
        <v>#N/A</v>
      </c>
    </row>
    <row r="34" spans="1:6" x14ac:dyDescent="0.25">
      <c r="A34" s="140">
        <f>IF(Finish!J36="",Finish!H36,Finish!H36&amp;" (fem "&amp;Finish!J36&amp;")")</f>
        <v>33</v>
      </c>
      <c r="B34" s="141" t="str">
        <f>Finish!M36</f>
        <v>Ian Swan</v>
      </c>
      <c r="C34" s="141" t="str">
        <f>Finish!N36</f>
        <v>Radcliffe AC</v>
      </c>
      <c r="D34" s="140" t="str">
        <f>Finish!O36</f>
        <v>M45</v>
      </c>
      <c r="E34" s="142">
        <f>Finish!F36</f>
        <v>3.2060185185185185E-2</v>
      </c>
      <c r="F34" s="140" t="e">
        <f>Finish!P36</f>
        <v>#N/A</v>
      </c>
    </row>
    <row r="35" spans="1:6" x14ac:dyDescent="0.25">
      <c r="A35" s="140">
        <f>IF(Finish!J37="",Finish!H37,Finish!H37&amp;" (fem "&amp;Finish!J37&amp;")")</f>
        <v>34</v>
      </c>
      <c r="B35" s="141" t="str">
        <f>Finish!M37</f>
        <v>Dan Vipham</v>
      </c>
      <c r="C35" s="141" t="str">
        <f>Finish!N37</f>
        <v>unattached</v>
      </c>
      <c r="D35" s="140" t="str">
        <f>Finish!O37</f>
        <v>M40</v>
      </c>
      <c r="E35" s="142">
        <f>Finish!F37</f>
        <v>3.2395833333333339E-2</v>
      </c>
      <c r="F35" s="140" t="e">
        <f>Finish!P37</f>
        <v>#N/A</v>
      </c>
    </row>
    <row r="36" spans="1:6" x14ac:dyDescent="0.25">
      <c r="A36" s="140">
        <f>IF(Finish!J38="",Finish!H38,Finish!H38&amp;" (fem "&amp;Finish!J38&amp;")")</f>
        <v>35</v>
      </c>
      <c r="B36" s="141" t="str">
        <f>Finish!M38</f>
        <v>Joe Curran</v>
      </c>
      <c r="C36" s="141" t="str">
        <f>Finish!N38</f>
        <v>Accrington RR</v>
      </c>
      <c r="D36" s="140" t="str">
        <f>Finish!O38</f>
        <v>M60</v>
      </c>
      <c r="E36" s="142">
        <f>Finish!F38</f>
        <v>3.2395833333333339E-2</v>
      </c>
      <c r="F36" s="140" t="e">
        <f>Finish!P38</f>
        <v>#N/A</v>
      </c>
    </row>
    <row r="37" spans="1:6" x14ac:dyDescent="0.25">
      <c r="A37" s="140">
        <f>IF(Finish!J39="",Finish!H39,Finish!H39&amp;" (fem "&amp;Finish!J39&amp;")")</f>
        <v>36</v>
      </c>
      <c r="B37" s="141" t="str">
        <f>Finish!M39</f>
        <v>Chris Cash</v>
      </c>
      <c r="C37" s="141" t="str">
        <f>Finish!N39</f>
        <v>Darwen Dashers</v>
      </c>
      <c r="D37" s="140" t="str">
        <f>Finish!O39</f>
        <v>M65</v>
      </c>
      <c r="E37" s="142">
        <f>Finish!F39</f>
        <v>3.2418981481481486E-2</v>
      </c>
      <c r="F37" s="140" t="e">
        <f>Finish!P39</f>
        <v>#N/A</v>
      </c>
    </row>
    <row r="38" spans="1:6" x14ac:dyDescent="0.25">
      <c r="A38" s="140" t="str">
        <f>IF(Finish!J40="",Finish!H40,Finish!H40&amp;" (fem "&amp;Finish!J40&amp;")")</f>
        <v>37 (fem 2)</v>
      </c>
      <c r="B38" s="141" t="str">
        <f>Finish!M40</f>
        <v xml:space="preserve">Nicola Bowen </v>
      </c>
      <c r="C38" s="141" t="str">
        <f>Finish!N40</f>
        <v>unattached</v>
      </c>
      <c r="D38" s="140" t="str">
        <f>Finish!O40</f>
        <v>W</v>
      </c>
      <c r="E38" s="142">
        <f>Finish!F40</f>
        <v>3.2546296296296302E-2</v>
      </c>
      <c r="F38" s="140" t="e">
        <f>Finish!P40</f>
        <v>#N/A</v>
      </c>
    </row>
    <row r="39" spans="1:6" x14ac:dyDescent="0.25">
      <c r="A39" s="140">
        <f>IF(Finish!J41="",Finish!H41,Finish!H41&amp;" (fem "&amp;Finish!J41&amp;")")</f>
        <v>38</v>
      </c>
      <c r="B39" s="141" t="str">
        <f>Finish!M41</f>
        <v>Stuart Smith</v>
      </c>
      <c r="C39" s="141" t="str">
        <f>Finish!N41</f>
        <v>Prestwich AC</v>
      </c>
      <c r="D39" s="140" t="str">
        <f>Finish!O41</f>
        <v>M40</v>
      </c>
      <c r="E39" s="142">
        <f>Finish!F41</f>
        <v>3.2557870370370369E-2</v>
      </c>
      <c r="F39" s="140" t="e">
        <f>Finish!P41</f>
        <v>#N/A</v>
      </c>
    </row>
    <row r="40" spans="1:6" x14ac:dyDescent="0.25">
      <c r="A40" s="140">
        <f>IF(Finish!J42="",Finish!H42,Finish!H42&amp;" (fem "&amp;Finish!J42&amp;")")</f>
        <v>39</v>
      </c>
      <c r="B40" s="141" t="str">
        <f>Finish!M42</f>
        <v>Michael Wilding</v>
      </c>
      <c r="C40" s="141" t="str">
        <f>Finish!N42</f>
        <v>Darwen Dashers</v>
      </c>
      <c r="D40" s="140" t="str">
        <f>Finish!O42</f>
        <v>M50</v>
      </c>
      <c r="E40" s="142">
        <f>Finish!F42</f>
        <v>3.2650462962962964E-2</v>
      </c>
      <c r="F40" s="140" t="e">
        <f>Finish!P42</f>
        <v>#N/A</v>
      </c>
    </row>
    <row r="41" spans="1:6" x14ac:dyDescent="0.25">
      <c r="A41" s="140">
        <f>IF(Finish!J43="",Finish!H43,Finish!H43&amp;" (fem "&amp;Finish!J43&amp;")")</f>
        <v>40</v>
      </c>
      <c r="B41" s="141" t="str">
        <f>Finish!M43</f>
        <v>Christopher Davies</v>
      </c>
      <c r="C41" s="141" t="str">
        <f>Finish!N43</f>
        <v>Prestwich AC</v>
      </c>
      <c r="D41" s="140" t="str">
        <f>Finish!O43</f>
        <v>M</v>
      </c>
      <c r="E41" s="142">
        <f>Finish!F43</f>
        <v>3.2708333333333332E-2</v>
      </c>
      <c r="F41" s="140" t="e">
        <f>Finish!P43</f>
        <v>#N/A</v>
      </c>
    </row>
    <row r="42" spans="1:6" x14ac:dyDescent="0.25">
      <c r="A42" s="140">
        <f>IF(Finish!J44="",Finish!H44,Finish!H44&amp;" (fem "&amp;Finish!J44&amp;")")</f>
        <v>41</v>
      </c>
      <c r="B42" s="141" t="str">
        <f>Finish!M44</f>
        <v>Steven White</v>
      </c>
      <c r="C42" s="141" t="str">
        <f>Finish!N44</f>
        <v>Holcombe</v>
      </c>
      <c r="D42" s="140" t="str">
        <f>Finish!O44</f>
        <v>M40</v>
      </c>
      <c r="E42" s="142">
        <f>Finish!F44</f>
        <v>3.2731481481481479E-2</v>
      </c>
      <c r="F42" s="140" t="e">
        <f>Finish!P44</f>
        <v>#N/A</v>
      </c>
    </row>
    <row r="43" spans="1:6" x14ac:dyDescent="0.25">
      <c r="A43" s="140">
        <f>IF(Finish!J45="",Finish!H45,Finish!H45&amp;" (fem "&amp;Finish!J45&amp;")")</f>
        <v>42</v>
      </c>
      <c r="B43" s="141" t="str">
        <f>Finish!M45</f>
        <v>David Tomlinson</v>
      </c>
      <c r="C43" s="141" t="str">
        <f>Finish!N45</f>
        <v>Accrington RR</v>
      </c>
      <c r="D43" s="140" t="str">
        <f>Finish!O45</f>
        <v>M55</v>
      </c>
      <c r="E43" s="142">
        <f>Finish!F45</f>
        <v>3.2939814814814818E-2</v>
      </c>
      <c r="F43" s="140" t="e">
        <f>Finish!P45</f>
        <v>#N/A</v>
      </c>
    </row>
    <row r="44" spans="1:6" x14ac:dyDescent="0.25">
      <c r="A44" s="140">
        <f>IF(Finish!J46="",Finish!H46,Finish!H46&amp;" (fem "&amp;Finish!J46&amp;")")</f>
        <v>43</v>
      </c>
      <c r="B44" s="141" t="str">
        <f>Finish!M46</f>
        <v>Christian Waller</v>
      </c>
      <c r="C44" s="141" t="str">
        <f>Finish!N46</f>
        <v>unattached</v>
      </c>
      <c r="D44" s="140" t="str">
        <f>Finish!O46</f>
        <v>M45</v>
      </c>
      <c r="E44" s="142">
        <f>Finish!F46</f>
        <v>3.3171296296296296E-2</v>
      </c>
      <c r="F44" s="140" t="e">
        <f>Finish!P46</f>
        <v>#N/A</v>
      </c>
    </row>
    <row r="45" spans="1:6" x14ac:dyDescent="0.25">
      <c r="A45" s="140">
        <f>IF(Finish!J47="",Finish!H47,Finish!H47&amp;" (fem "&amp;Finish!J47&amp;")")</f>
        <v>44</v>
      </c>
      <c r="B45" s="141" t="str">
        <f>Finish!M47</f>
        <v>Mick Moorhouse</v>
      </c>
      <c r="C45" s="141" t="str">
        <f>Finish!N47</f>
        <v>Matlock AC</v>
      </c>
      <c r="D45" s="140" t="str">
        <f>Finish!O47</f>
        <v>M70</v>
      </c>
      <c r="E45" s="142">
        <f>Finish!F47</f>
        <v>3.3495370370370377E-2</v>
      </c>
      <c r="F45" s="140" t="e">
        <f>Finish!P47</f>
        <v>#N/A</v>
      </c>
    </row>
    <row r="46" spans="1:6" x14ac:dyDescent="0.25">
      <c r="A46" s="140">
        <f>IF(Finish!J48="",Finish!H48,Finish!H48&amp;" (fem "&amp;Finish!J48&amp;")")</f>
        <v>45</v>
      </c>
      <c r="B46" s="141" t="str">
        <f>Finish!M48</f>
        <v>Chris Barnes</v>
      </c>
      <c r="C46" s="141" t="str">
        <f>Finish!N48</f>
        <v>Ribble Valley</v>
      </c>
      <c r="D46" s="140" t="str">
        <f>Finish!O48</f>
        <v>M45</v>
      </c>
      <c r="E46" s="142">
        <f>Finish!F48</f>
        <v>3.3657407407407407E-2</v>
      </c>
      <c r="F46" s="140" t="e">
        <f>Finish!P48</f>
        <v>#N/A</v>
      </c>
    </row>
    <row r="47" spans="1:6" x14ac:dyDescent="0.25">
      <c r="A47" s="140">
        <f>IF(Finish!J49="",Finish!H49,Finish!H49&amp;" (fem "&amp;Finish!J49&amp;")")</f>
        <v>46</v>
      </c>
      <c r="B47" s="141" t="str">
        <f>Finish!M49</f>
        <v>Harry Vaneris</v>
      </c>
      <c r="C47" s="141" t="str">
        <f>Finish!N49</f>
        <v>Prestwich AC</v>
      </c>
      <c r="D47" s="140" t="str">
        <f>Finish!O49</f>
        <v>M40</v>
      </c>
      <c r="E47" s="142">
        <f>Finish!F49</f>
        <v>3.408564814814815E-2</v>
      </c>
      <c r="F47" s="140" t="e">
        <f>Finish!P49</f>
        <v>#N/A</v>
      </c>
    </row>
    <row r="48" spans="1:6" x14ac:dyDescent="0.25">
      <c r="A48" s="140" t="str">
        <f>IF(Finish!J50="",Finish!H50,Finish!H50&amp;" (fem "&amp;Finish!J50&amp;")")</f>
        <v>47 (fem 3)</v>
      </c>
      <c r="B48" s="141" t="str">
        <f>Finish!M50</f>
        <v>Jenifer Derby</v>
      </c>
      <c r="C48" s="141" t="str">
        <f>Finish!N50</f>
        <v>unattached</v>
      </c>
      <c r="D48" s="140" t="str">
        <f>Finish!O50</f>
        <v>W</v>
      </c>
      <c r="E48" s="142">
        <f>Finish!F50</f>
        <v>3.425925925925926E-2</v>
      </c>
      <c r="F48" s="140" t="e">
        <f>Finish!P50</f>
        <v>#N/A</v>
      </c>
    </row>
    <row r="49" spans="1:6" x14ac:dyDescent="0.25">
      <c r="A49" s="140">
        <f>IF(Finish!J51="",Finish!H51,Finish!H51&amp;" (fem "&amp;Finish!J51&amp;")")</f>
        <v>48</v>
      </c>
      <c r="B49" s="141" t="str">
        <f>Finish!M51</f>
        <v>Andy Holden</v>
      </c>
      <c r="C49" s="141" t="str">
        <f>Finish!N51</f>
        <v>Achille Ratti</v>
      </c>
      <c r="D49" s="140" t="str">
        <f>Finish!O51</f>
        <v>M55</v>
      </c>
      <c r="E49" s="142">
        <f>Finish!F51</f>
        <v>3.4374999999999996E-2</v>
      </c>
      <c r="F49" s="140" t="e">
        <f>Finish!P51</f>
        <v>#N/A</v>
      </c>
    </row>
    <row r="50" spans="1:6" x14ac:dyDescent="0.25">
      <c r="A50" s="140" t="str">
        <f>IF(Finish!J52="",Finish!H52,Finish!H52&amp;" (fem "&amp;Finish!J52&amp;")")</f>
        <v>49 (fem 4)</v>
      </c>
      <c r="B50" s="141" t="str">
        <f>Finish!M52</f>
        <v>Kath Brierley</v>
      </c>
      <c r="C50" s="141" t="str">
        <f>Finish!N52</f>
        <v>Todmorden Harriers</v>
      </c>
      <c r="D50" s="140" t="str">
        <f>Finish!O52</f>
        <v>W60</v>
      </c>
      <c r="E50" s="142">
        <f>Finish!F52</f>
        <v>3.4432870370370371E-2</v>
      </c>
      <c r="F50" s="140" t="e">
        <f>Finish!P52</f>
        <v>#N/A</v>
      </c>
    </row>
    <row r="51" spans="1:6" x14ac:dyDescent="0.25">
      <c r="A51" s="140">
        <f>IF(Finish!J53="",Finish!H53,Finish!H53&amp;" (fem "&amp;Finish!J53&amp;")")</f>
        <v>50</v>
      </c>
      <c r="B51" s="141" t="str">
        <f>Finish!M53</f>
        <v>Mick Cooper</v>
      </c>
      <c r="C51" s="141" t="str">
        <f>Finish!N53</f>
        <v>Todmorden Harriers</v>
      </c>
      <c r="D51" s="140" t="str">
        <f>Finish!O53</f>
        <v>M55</v>
      </c>
      <c r="E51" s="142">
        <f>Finish!F53</f>
        <v>3.4548611111111106E-2</v>
      </c>
      <c r="F51" s="140" t="e">
        <f>Finish!P53</f>
        <v>#N/A</v>
      </c>
    </row>
    <row r="52" spans="1:6" x14ac:dyDescent="0.25">
      <c r="A52" s="140">
        <f>IF(Finish!J54="",Finish!H54,Finish!H54&amp;" (fem "&amp;Finish!J54&amp;")")</f>
        <v>51</v>
      </c>
      <c r="B52" s="141" t="str">
        <f>Finish!M54</f>
        <v>Paul Boardman</v>
      </c>
      <c r="C52" s="141" t="str">
        <f>Finish!N54</f>
        <v>Horwich</v>
      </c>
      <c r="D52" s="140" t="str">
        <f>Finish!O54</f>
        <v>M60</v>
      </c>
      <c r="E52" s="142">
        <f>Finish!F54</f>
        <v>3.4826388888888886E-2</v>
      </c>
      <c r="F52" s="140" t="e">
        <f>Finish!P54</f>
        <v>#N/A</v>
      </c>
    </row>
    <row r="53" spans="1:6" x14ac:dyDescent="0.25">
      <c r="A53" s="140">
        <f>IF(Finish!J55="",Finish!H55,Finish!H55&amp;" (fem "&amp;Finish!J55&amp;")")</f>
        <v>52</v>
      </c>
      <c r="B53" s="141" t="str">
        <f>Finish!M55</f>
        <v>Steve Cowley</v>
      </c>
      <c r="C53" s="141" t="str">
        <f>Finish!N55</f>
        <v>Trawden AC</v>
      </c>
      <c r="D53" s="140" t="str">
        <f>Finish!O55</f>
        <v>M60</v>
      </c>
      <c r="E53" s="142">
        <f>Finish!F55</f>
        <v>3.4884259259259261E-2</v>
      </c>
      <c r="F53" s="140" t="e">
        <f>Finish!P55</f>
        <v>#N/A</v>
      </c>
    </row>
    <row r="54" spans="1:6" x14ac:dyDescent="0.25">
      <c r="A54" s="140" t="str">
        <f>IF(Finish!J56="",Finish!H56,Finish!H56&amp;" (fem "&amp;Finish!J56&amp;")")</f>
        <v>53 (fem 5)</v>
      </c>
      <c r="B54" s="141" t="str">
        <f>Finish!M56</f>
        <v>Donna Cartwright</v>
      </c>
      <c r="C54" s="141" t="str">
        <f>Finish!N56</f>
        <v>Radcliffe AC</v>
      </c>
      <c r="D54" s="140" t="str">
        <f>Finish!O56</f>
        <v>W45</v>
      </c>
      <c r="E54" s="142">
        <f>Finish!F56</f>
        <v>3.4918981481481481E-2</v>
      </c>
      <c r="F54" s="140" t="e">
        <f>Finish!P56</f>
        <v>#N/A</v>
      </c>
    </row>
    <row r="55" spans="1:6" x14ac:dyDescent="0.25">
      <c r="A55" s="140">
        <f>IF(Finish!J57="",Finish!H57,Finish!H57&amp;" (fem "&amp;Finish!J57&amp;")")</f>
        <v>54</v>
      </c>
      <c r="B55" s="141" t="str">
        <f>Finish!M57</f>
        <v>Mick Brankin</v>
      </c>
      <c r="C55" s="141" t="str">
        <f>Finish!N57</f>
        <v>Trawden AC</v>
      </c>
      <c r="D55" s="140" t="str">
        <f>Finish!O57</f>
        <v>M50</v>
      </c>
      <c r="E55" s="142">
        <f>Finish!F57</f>
        <v>3.498842592592593E-2</v>
      </c>
      <c r="F55" s="140" t="e">
        <f>Finish!P57</f>
        <v>#N/A</v>
      </c>
    </row>
    <row r="56" spans="1:6" x14ac:dyDescent="0.25">
      <c r="A56" s="140">
        <f>IF(Finish!J58="",Finish!H58,Finish!H58&amp;" (fem "&amp;Finish!J58&amp;")")</f>
        <v>55</v>
      </c>
      <c r="B56" s="141" t="str">
        <f>Finish!M58</f>
        <v>Iain Asher</v>
      </c>
      <c r="C56" s="141" t="str">
        <f>Finish!N58</f>
        <v>Darwen Dashers</v>
      </c>
      <c r="D56" s="140" t="str">
        <f>Finish!O58</f>
        <v>M55</v>
      </c>
      <c r="E56" s="142">
        <f>Finish!F58</f>
        <v>3.5509259259259261E-2</v>
      </c>
      <c r="F56" s="140" t="e">
        <f>Finish!P58</f>
        <v>#N/A</v>
      </c>
    </row>
    <row r="57" spans="1:6" x14ac:dyDescent="0.25">
      <c r="A57" s="140">
        <f>IF(Finish!J59="",Finish!H59,Finish!H59&amp;" (fem "&amp;Finish!J59&amp;")")</f>
        <v>56</v>
      </c>
      <c r="B57" s="141" t="str">
        <f>Finish!M59</f>
        <v>Pete Potter</v>
      </c>
      <c r="C57" s="141" t="str">
        <f>Finish!N59</f>
        <v>Prestwich AC</v>
      </c>
      <c r="D57" s="140" t="str">
        <f>Finish!O59</f>
        <v>M40</v>
      </c>
      <c r="E57" s="142">
        <f>Finish!F59</f>
        <v>3.5902777777777777E-2</v>
      </c>
      <c r="F57" s="140" t="e">
        <f>Finish!P59</f>
        <v>#N/A</v>
      </c>
    </row>
    <row r="58" spans="1:6" x14ac:dyDescent="0.25">
      <c r="A58" s="140">
        <f>IF(Finish!J60="",Finish!H60,Finish!H60&amp;" (fem "&amp;Finish!J60&amp;")")</f>
        <v>57</v>
      </c>
      <c r="B58" s="141" t="str">
        <f>Finish!M60</f>
        <v>David Kenniford</v>
      </c>
      <c r="C58" s="141" t="str">
        <f>Finish!N60</f>
        <v>Accrington RR</v>
      </c>
      <c r="D58" s="140" t="str">
        <f>Finish!O60</f>
        <v>M50</v>
      </c>
      <c r="E58" s="142">
        <f>Finish!F60</f>
        <v>3.6064814814814813E-2</v>
      </c>
      <c r="F58" s="140">
        <f>Finish!P60</f>
        <v>3</v>
      </c>
    </row>
    <row r="59" spans="1:6" x14ac:dyDescent="0.25">
      <c r="A59" s="140">
        <f>IF(Finish!J61="",Finish!H61,Finish!H61&amp;" (fem "&amp;Finish!J61&amp;")")</f>
        <v>58</v>
      </c>
      <c r="B59" s="141" t="str">
        <f>Finish!M61</f>
        <v>Mark Nutter</v>
      </c>
      <c r="C59" s="141" t="str">
        <f>Finish!N61</f>
        <v>Clayton Le Moors</v>
      </c>
      <c r="D59" s="140" t="str">
        <f>Finish!O61</f>
        <v>M60</v>
      </c>
      <c r="E59" s="142">
        <f>Finish!F61</f>
        <v>3.622685185185185E-2</v>
      </c>
      <c r="F59" s="140" t="e">
        <f>Finish!P61</f>
        <v>#N/A</v>
      </c>
    </row>
    <row r="60" spans="1:6" x14ac:dyDescent="0.25">
      <c r="A60" s="140">
        <f>IF(Finish!J62="",Finish!H62,Finish!H62&amp;" (fem "&amp;Finish!J62&amp;")")</f>
        <v>59</v>
      </c>
      <c r="B60" s="141" t="str">
        <f>Finish!M62</f>
        <v>Joshua Coupe</v>
      </c>
      <c r="C60" s="141" t="str">
        <f>Finish!N62</f>
        <v>Prestwich AC</v>
      </c>
      <c r="D60" s="140" t="str">
        <f>Finish!O62</f>
        <v>M</v>
      </c>
      <c r="E60" s="142">
        <f>Finish!F62</f>
        <v>3.6249999999999998E-2</v>
      </c>
      <c r="F60" s="140" t="e">
        <f>Finish!P62</f>
        <v>#N/A</v>
      </c>
    </row>
    <row r="61" spans="1:6" x14ac:dyDescent="0.25">
      <c r="A61" s="140">
        <f>IF(Finish!J63="",Finish!H63,Finish!H63&amp;" (fem "&amp;Finish!J63&amp;")")</f>
        <v>60</v>
      </c>
      <c r="B61" s="141" t="str">
        <f>Finish!M63</f>
        <v>Matt Walker</v>
      </c>
      <c r="C61" s="141" t="str">
        <f>Finish!N63</f>
        <v xml:space="preserve">Rochdale </v>
      </c>
      <c r="D61" s="140" t="str">
        <f>Finish!O63</f>
        <v>M55</v>
      </c>
      <c r="E61" s="142">
        <f>Finish!F63</f>
        <v>3.6319444444444446E-2</v>
      </c>
      <c r="F61" s="140" t="e">
        <f>Finish!P63</f>
        <v>#N/A</v>
      </c>
    </row>
    <row r="62" spans="1:6" x14ac:dyDescent="0.25">
      <c r="A62" s="140">
        <f>IF(Finish!J64="",Finish!H64,Finish!H64&amp;" (fem "&amp;Finish!J64&amp;")")</f>
        <v>61</v>
      </c>
      <c r="B62" s="141" t="str">
        <f>Finish!M64</f>
        <v>Richard Campbell</v>
      </c>
      <c r="C62" s="141" t="str">
        <f>Finish!N64</f>
        <v>Rossendale Harriers</v>
      </c>
      <c r="D62" s="140" t="str">
        <f>Finish!O64</f>
        <v>M50</v>
      </c>
      <c r="E62" s="142">
        <f>Finish!F64</f>
        <v>3.6701388888888888E-2</v>
      </c>
      <c r="F62" s="140" t="e">
        <f>Finish!P64</f>
        <v>#N/A</v>
      </c>
    </row>
    <row r="63" spans="1:6" x14ac:dyDescent="0.25">
      <c r="A63" s="140">
        <f>IF(Finish!J65="",Finish!H65,Finish!H65&amp;" (fem "&amp;Finish!J65&amp;")")</f>
        <v>62</v>
      </c>
      <c r="B63" s="141" t="str">
        <f>Finish!M65</f>
        <v>Neil Cornfoot</v>
      </c>
      <c r="C63" s="141" t="str">
        <f>Finish!N65</f>
        <v>Rossendale Harriers</v>
      </c>
      <c r="D63" s="140" t="str">
        <f>Finish!O65</f>
        <v>M50</v>
      </c>
      <c r="E63" s="142">
        <f>Finish!F65</f>
        <v>3.6979166666666667E-2</v>
      </c>
      <c r="F63" s="140" t="e">
        <f>Finish!P65</f>
        <v>#N/A</v>
      </c>
    </row>
    <row r="64" spans="1:6" x14ac:dyDescent="0.25">
      <c r="A64" s="140" t="str">
        <f>IF(Finish!J66="",Finish!H66,Finish!H66&amp;" (fem "&amp;Finish!J66&amp;")")</f>
        <v>63 (fem 6)</v>
      </c>
      <c r="B64" s="141" t="str">
        <f>Finish!M66</f>
        <v>Paula Walsh</v>
      </c>
      <c r="C64" s="141" t="str">
        <f>Finish!N66</f>
        <v>Trawden AC</v>
      </c>
      <c r="D64" s="140" t="str">
        <f>Finish!O66</f>
        <v>W45</v>
      </c>
      <c r="E64" s="142">
        <f>Finish!F66</f>
        <v>3.7013888888888888E-2</v>
      </c>
      <c r="F64" s="140" t="e">
        <f>Finish!P66</f>
        <v>#N/A</v>
      </c>
    </row>
    <row r="65" spans="1:6" x14ac:dyDescent="0.25">
      <c r="A65" s="140">
        <f>IF(Finish!J67="",Finish!H67,Finish!H67&amp;" (fem "&amp;Finish!J67&amp;")")</f>
        <v>64</v>
      </c>
      <c r="B65" s="141" t="str">
        <f>Finish!M67</f>
        <v>Dan Anderson</v>
      </c>
      <c r="C65" s="141" t="str">
        <f>Finish!N67</f>
        <v>unattached</v>
      </c>
      <c r="D65" s="140" t="str">
        <f>Finish!O67</f>
        <v>M40</v>
      </c>
      <c r="E65" s="142">
        <f>Finish!F67</f>
        <v>3.7187499999999998E-2</v>
      </c>
      <c r="F65" s="140" t="e">
        <f>Finish!P67</f>
        <v>#N/A</v>
      </c>
    </row>
    <row r="66" spans="1:6" x14ac:dyDescent="0.25">
      <c r="A66" s="140">
        <f>IF(Finish!J68="",Finish!H68,Finish!H68&amp;" (fem "&amp;Finish!J68&amp;")")</f>
        <v>65</v>
      </c>
      <c r="B66" s="141" t="str">
        <f>Finish!M68</f>
        <v xml:space="preserve">Warren Grime </v>
      </c>
      <c r="C66" s="141" t="str">
        <f>Finish!N68</f>
        <v>unattached</v>
      </c>
      <c r="D66" s="140" t="str">
        <f>Finish!O68</f>
        <v>M50</v>
      </c>
      <c r="E66" s="142">
        <f>Finish!F68</f>
        <v>3.740740740740741E-2</v>
      </c>
      <c r="F66" s="140" t="e">
        <f>Finish!P68</f>
        <v>#N/A</v>
      </c>
    </row>
    <row r="67" spans="1:6" x14ac:dyDescent="0.25">
      <c r="A67" s="140">
        <f>IF(Finish!J69="",Finish!H69,Finish!H69&amp;" (fem "&amp;Finish!J69&amp;")")</f>
        <v>66</v>
      </c>
      <c r="B67" s="141" t="str">
        <f>Finish!M69</f>
        <v>Peter Nuttall</v>
      </c>
      <c r="C67" s="141" t="str">
        <f>Finish!N69</f>
        <v>Rossendale Harriers</v>
      </c>
      <c r="D67" s="140" t="str">
        <f>Finish!O69</f>
        <v>M60</v>
      </c>
      <c r="E67" s="142">
        <f>Finish!F69</f>
        <v>3.7581018518518521E-2</v>
      </c>
      <c r="F67" s="140" t="e">
        <f>Finish!P69</f>
        <v>#N/A</v>
      </c>
    </row>
    <row r="68" spans="1:6" x14ac:dyDescent="0.25">
      <c r="A68" s="140">
        <f>IF(Finish!J70="",Finish!H70,Finish!H70&amp;" (fem "&amp;Finish!J70&amp;")")</f>
        <v>67</v>
      </c>
      <c r="B68" s="141" t="str">
        <f>Finish!M70</f>
        <v>Peter Dugdale</v>
      </c>
      <c r="C68" s="141" t="str">
        <f>Finish!N70</f>
        <v>Clayton Le Moors</v>
      </c>
      <c r="D68" s="140" t="str">
        <f>Finish!O70</f>
        <v>M65</v>
      </c>
      <c r="E68" s="142">
        <f>Finish!F70</f>
        <v>3.8055555555555558E-2</v>
      </c>
      <c r="F68" s="140" t="e">
        <f>Finish!P70</f>
        <v>#N/A</v>
      </c>
    </row>
    <row r="69" spans="1:6" x14ac:dyDescent="0.25">
      <c r="A69" s="140" t="str">
        <f>IF(Finish!J71="",Finish!H71,Finish!H71&amp;" (fem "&amp;Finish!J71&amp;")")</f>
        <v>68 (fem 7)</v>
      </c>
      <c r="B69" s="141" t="str">
        <f>Finish!M71</f>
        <v>Sarah Walch</v>
      </c>
      <c r="C69" s="141" t="str">
        <f>Finish!N71</f>
        <v>Penistone Footpath Runners</v>
      </c>
      <c r="D69" s="140" t="str">
        <f>Finish!O71</f>
        <v>W40</v>
      </c>
      <c r="E69" s="142">
        <f>Finish!F71</f>
        <v>3.8078703703703705E-2</v>
      </c>
      <c r="F69" s="140" t="e">
        <f>Finish!P71</f>
        <v>#N/A</v>
      </c>
    </row>
    <row r="70" spans="1:6" x14ac:dyDescent="0.25">
      <c r="A70" s="140" t="str">
        <f>IF(Finish!J72="",Finish!H72,Finish!H72&amp;" (fem "&amp;Finish!J72&amp;")")</f>
        <v>69 (fem 8)</v>
      </c>
      <c r="B70" s="141" t="str">
        <f>Finish!M72</f>
        <v>Claire Dobson</v>
      </c>
      <c r="C70" s="141" t="str">
        <f>Finish!N72</f>
        <v>Rossendale Harriers</v>
      </c>
      <c r="D70" s="140" t="str">
        <f>Finish!O72</f>
        <v>W</v>
      </c>
      <c r="E70" s="142">
        <f>Finish!F72</f>
        <v>3.8437499999999999E-2</v>
      </c>
      <c r="F70" s="140" t="e">
        <f>Finish!P72</f>
        <v>#N/A</v>
      </c>
    </row>
    <row r="71" spans="1:6" x14ac:dyDescent="0.25">
      <c r="A71" s="140">
        <f>IF(Finish!J73="",Finish!H73,Finish!H73&amp;" (fem "&amp;Finish!J73&amp;")")</f>
        <v>70</v>
      </c>
      <c r="B71" s="141" t="str">
        <f>Finish!M73</f>
        <v>Harry Atkinson</v>
      </c>
      <c r="C71" s="141" t="str">
        <f>Finish!N73</f>
        <v>Bingley Harriers</v>
      </c>
      <c r="D71" s="140" t="str">
        <f>Finish!O73</f>
        <v>M70</v>
      </c>
      <c r="E71" s="142">
        <f>Finish!F73</f>
        <v>3.9224537037037037E-2</v>
      </c>
      <c r="F71" s="140" t="e">
        <f>Finish!P73</f>
        <v>#N/A</v>
      </c>
    </row>
    <row r="72" spans="1:6" x14ac:dyDescent="0.25">
      <c r="A72" s="140">
        <f>IF(Finish!J74="",Finish!H74,Finish!H74&amp;" (fem "&amp;Finish!J74&amp;")")</f>
        <v>71</v>
      </c>
      <c r="B72" s="141" t="str">
        <f>Finish!M74</f>
        <v>John McDonald</v>
      </c>
      <c r="C72" s="141" t="str">
        <f>Finish!N74</f>
        <v>Trawden AC</v>
      </c>
      <c r="D72" s="140" t="str">
        <f>Finish!O74</f>
        <v>M55</v>
      </c>
      <c r="E72" s="142">
        <f>Finish!F74</f>
        <v>3.9247685185185184E-2</v>
      </c>
      <c r="F72" s="140" t="e">
        <f>Finish!P74</f>
        <v>#N/A</v>
      </c>
    </row>
    <row r="73" spans="1:6" x14ac:dyDescent="0.25">
      <c r="A73" s="140">
        <f>IF(Finish!J75="",Finish!H75,Finish!H75&amp;" (fem "&amp;Finish!J75&amp;")")</f>
        <v>72</v>
      </c>
      <c r="B73" s="141" t="str">
        <f>Finish!M75</f>
        <v>Christopher Goldie</v>
      </c>
      <c r="C73" s="141" t="str">
        <f>Finish!N75</f>
        <v>Bowland FR</v>
      </c>
      <c r="D73" s="140" t="str">
        <f>Finish!O75</f>
        <v>M40</v>
      </c>
      <c r="E73" s="142">
        <f>Finish!F75</f>
        <v>3.934027777777778E-2</v>
      </c>
      <c r="F73" s="140" t="e">
        <f>Finish!P75</f>
        <v>#N/A</v>
      </c>
    </row>
    <row r="74" spans="1:6" x14ac:dyDescent="0.25">
      <c r="A74" s="140" t="str">
        <f>IF(Finish!J76="",Finish!H76,Finish!H76&amp;" (fem "&amp;Finish!J76&amp;")")</f>
        <v>73 (fem 9)</v>
      </c>
      <c r="B74" s="141" t="str">
        <f>Finish!M76</f>
        <v>Janet Carr</v>
      </c>
      <c r="C74" s="141" t="str">
        <f>Finish!N76</f>
        <v>Darwen Dashers</v>
      </c>
      <c r="D74" s="140" t="str">
        <f>Finish!O76</f>
        <v>W40</v>
      </c>
      <c r="E74" s="142">
        <f>Finish!F76</f>
        <v>3.9421296296296295E-2</v>
      </c>
      <c r="F74" s="140" t="e">
        <f>Finish!P76</f>
        <v>#N/A</v>
      </c>
    </row>
    <row r="75" spans="1:6" x14ac:dyDescent="0.25">
      <c r="A75" s="140" t="str">
        <f>IF(Finish!J77="",Finish!H77,Finish!H77&amp;" (fem "&amp;Finish!J77&amp;")")</f>
        <v>74 (fem 10)</v>
      </c>
      <c r="B75" s="141" t="str">
        <f>Finish!M77</f>
        <v>Beth Clayton</v>
      </c>
      <c r="C75" s="141" t="str">
        <f>Finish!N77</f>
        <v>Rossendale Harriers</v>
      </c>
      <c r="D75" s="140" t="str">
        <f>Finish!O77</f>
        <v>W</v>
      </c>
      <c r="E75" s="142">
        <f>Finish!F77</f>
        <v>3.9479166666666669E-2</v>
      </c>
      <c r="F75" s="140">
        <f>Finish!P77</f>
        <v>4</v>
      </c>
    </row>
    <row r="76" spans="1:6" x14ac:dyDescent="0.25">
      <c r="A76" s="140">
        <f>IF(Finish!J78="",Finish!H78,Finish!H78&amp;" (fem "&amp;Finish!J78&amp;")")</f>
        <v>75</v>
      </c>
      <c r="B76" s="141" t="str">
        <f>Finish!M78</f>
        <v>Ian Smith</v>
      </c>
      <c r="C76" s="141" t="str">
        <f>Finish!N78</f>
        <v>Ribble Valley</v>
      </c>
      <c r="D76" s="140" t="str">
        <f>Finish!O78</f>
        <v>M70</v>
      </c>
      <c r="E76" s="142">
        <f>Finish!F78</f>
        <v>3.9525462962962964E-2</v>
      </c>
      <c r="F76" s="140" t="e">
        <f>Finish!P78</f>
        <v>#N/A</v>
      </c>
    </row>
    <row r="77" spans="1:6" x14ac:dyDescent="0.25">
      <c r="A77" s="140">
        <f>IF(Finish!J79="",Finish!H79,Finish!H79&amp;" (fem "&amp;Finish!J79&amp;")")</f>
        <v>76</v>
      </c>
      <c r="B77" s="141" t="str">
        <f>Finish!M79</f>
        <v>Lucy Parker</v>
      </c>
      <c r="C77" s="141" t="str">
        <f>Finish!N79</f>
        <v>Trawden AC</v>
      </c>
      <c r="D77" s="140" t="str">
        <f>Finish!O79</f>
        <v>M40</v>
      </c>
      <c r="E77" s="142">
        <f>Finish!F79</f>
        <v>3.9548611111111111E-2</v>
      </c>
      <c r="F77" s="140" t="e">
        <f>Finish!P79</f>
        <v>#N/A</v>
      </c>
    </row>
    <row r="78" spans="1:6" x14ac:dyDescent="0.25">
      <c r="A78" s="140" t="str">
        <f>IF(Finish!J80="",Finish!H80,Finish!H80&amp;" (fem "&amp;Finish!J80&amp;")")</f>
        <v>77 (fem 11)</v>
      </c>
      <c r="B78" s="141" t="str">
        <f>Finish!M80</f>
        <v>Hena Chaudry</v>
      </c>
      <c r="C78" s="141" t="str">
        <f>Finish!N80</f>
        <v>Rossendale Harriers</v>
      </c>
      <c r="D78" s="140" t="str">
        <f>Finish!O80</f>
        <v>W40</v>
      </c>
      <c r="E78" s="142">
        <f>Finish!F80</f>
        <v>3.9571759259259258E-2</v>
      </c>
      <c r="F78" s="140" t="e">
        <f>Finish!P80</f>
        <v>#N/A</v>
      </c>
    </row>
    <row r="79" spans="1:6" x14ac:dyDescent="0.25">
      <c r="A79" s="140">
        <f>IF(Finish!J81="",Finish!H81,Finish!H81&amp;" (fem "&amp;Finish!J81&amp;")")</f>
        <v>78</v>
      </c>
      <c r="B79" s="141" t="str">
        <f>Finish!M81</f>
        <v>Peter Tasker</v>
      </c>
      <c r="C79" s="141" t="str">
        <f>Finish!N81</f>
        <v>Prestwich AC</v>
      </c>
      <c r="D79" s="140" t="str">
        <f>Finish!O81</f>
        <v>M40</v>
      </c>
      <c r="E79" s="142">
        <f>Finish!F81</f>
        <v>3.9583333333333331E-2</v>
      </c>
      <c r="F79" s="140" t="e">
        <f>Finish!P81</f>
        <v>#N/A</v>
      </c>
    </row>
    <row r="80" spans="1:6" x14ac:dyDescent="0.25">
      <c r="A80" s="140">
        <f>IF(Finish!J82="",Finish!H82,Finish!H82&amp;" (fem "&amp;Finish!J82&amp;")")</f>
        <v>79</v>
      </c>
      <c r="B80" s="141" t="str">
        <f>Finish!M82</f>
        <v>Neil Hindle</v>
      </c>
      <c r="C80" s="141" t="str">
        <f>Finish!N82</f>
        <v>FRA</v>
      </c>
      <c r="D80" s="140" t="str">
        <f>Finish!O82</f>
        <v>M65</v>
      </c>
      <c r="E80" s="142">
        <f>Finish!F82</f>
        <v>3.9780092592592589E-2</v>
      </c>
      <c r="F80" s="140" t="e">
        <f>Finish!P82</f>
        <v>#N/A</v>
      </c>
    </row>
    <row r="81" spans="1:6" x14ac:dyDescent="0.25">
      <c r="A81" s="140">
        <f>IF(Finish!J83="",Finish!H83,Finish!H83&amp;" (fem "&amp;Finish!J83&amp;")")</f>
        <v>80</v>
      </c>
      <c r="B81" s="141" t="str">
        <f>Finish!M83</f>
        <v>Harrison Smith</v>
      </c>
      <c r="C81" s="141" t="str">
        <f>Finish!N83</f>
        <v>Rossendale Harriers</v>
      </c>
      <c r="D81" s="140" t="str">
        <f>Finish!O83</f>
        <v>MU21</v>
      </c>
      <c r="E81" s="142">
        <f>Finish!F83</f>
        <v>4.0219907407407406E-2</v>
      </c>
      <c r="F81" s="140" t="e">
        <f>Finish!P83</f>
        <v>#N/A</v>
      </c>
    </row>
    <row r="82" spans="1:6" x14ac:dyDescent="0.25">
      <c r="A82" s="140">
        <f>IF(Finish!J84="",Finish!H84,Finish!H84&amp;" (fem "&amp;Finish!J84&amp;")")</f>
        <v>81</v>
      </c>
      <c r="B82" s="141" t="str">
        <f>Finish!M84</f>
        <v>David Ashton</v>
      </c>
      <c r="C82" s="141" t="str">
        <f>Finish!N84</f>
        <v>FRA</v>
      </c>
      <c r="D82" s="140" t="str">
        <f>Finish!O84</f>
        <v>M60</v>
      </c>
      <c r="E82" s="142">
        <f>Finish!F84</f>
        <v>4.0347222222222222E-2</v>
      </c>
      <c r="F82" s="140" t="e">
        <f>Finish!P84</f>
        <v>#N/A</v>
      </c>
    </row>
    <row r="83" spans="1:6" x14ac:dyDescent="0.25">
      <c r="A83" s="140">
        <f>IF(Finish!J85="",Finish!H85,Finish!H85&amp;" (fem "&amp;Finish!J85&amp;")")</f>
        <v>82</v>
      </c>
      <c r="B83" s="141" t="str">
        <f>Finish!M85</f>
        <v>Marc Vipham</v>
      </c>
      <c r="C83" s="141" t="str">
        <f>Finish!N85</f>
        <v>unattached</v>
      </c>
      <c r="D83" s="140" t="str">
        <f>Finish!O85</f>
        <v>M40</v>
      </c>
      <c r="E83" s="142">
        <f>Finish!F85</f>
        <v>4.0381944444444443E-2</v>
      </c>
      <c r="F83" s="140" t="e">
        <f>Finish!P85</f>
        <v>#N/A</v>
      </c>
    </row>
    <row r="84" spans="1:6" x14ac:dyDescent="0.25">
      <c r="A84" s="140">
        <f>IF(Finish!J86="",Finish!H86,Finish!H86&amp;" (fem "&amp;Finish!J86&amp;")")</f>
        <v>83</v>
      </c>
      <c r="B84" s="141" t="str">
        <f>Finish!M86</f>
        <v>Rick Moore</v>
      </c>
      <c r="C84" s="141" t="str">
        <f>Finish!N86</f>
        <v>Clayton Le Moors</v>
      </c>
      <c r="D84" s="140" t="str">
        <f>Finish!O86</f>
        <v>M60</v>
      </c>
      <c r="E84" s="142">
        <f>Finish!F86</f>
        <v>4.103009259259259E-2</v>
      </c>
      <c r="F84" s="140" t="e">
        <f>Finish!P86</f>
        <v>#N/A</v>
      </c>
    </row>
    <row r="85" spans="1:6" x14ac:dyDescent="0.25">
      <c r="A85" s="140" t="str">
        <f>IF(Finish!J87="",Finish!H87,Finish!H87&amp;" (fem "&amp;Finish!J87&amp;")")</f>
        <v>84 (fem 12)</v>
      </c>
      <c r="B85" s="141" t="str">
        <f>Finish!M87</f>
        <v>Jen Helm</v>
      </c>
      <c r="C85" s="141" t="str">
        <f>Finish!N87</f>
        <v>Prestwich AC</v>
      </c>
      <c r="D85" s="140" t="str">
        <f>Finish!O87</f>
        <v>W40</v>
      </c>
      <c r="E85" s="142">
        <f>Finish!F87</f>
        <v>4.1087962962962958E-2</v>
      </c>
      <c r="F85" s="140" t="e">
        <f>Finish!P87</f>
        <v>#N/A</v>
      </c>
    </row>
    <row r="86" spans="1:6" x14ac:dyDescent="0.25">
      <c r="A86" s="140">
        <f>IF(Finish!J88="",Finish!H88,Finish!H88&amp;" (fem "&amp;Finish!J88&amp;")")</f>
        <v>85</v>
      </c>
      <c r="B86" s="141" t="str">
        <f>Finish!M88</f>
        <v>Andrew Howarth</v>
      </c>
      <c r="C86" s="141" t="str">
        <f>Finish!N88</f>
        <v>Clayton Le Moors</v>
      </c>
      <c r="D86" s="140" t="str">
        <f>Finish!O88</f>
        <v>M60</v>
      </c>
      <c r="E86" s="142">
        <f>Finish!F88</f>
        <v>4.1342592592592591E-2</v>
      </c>
      <c r="F86" s="140" t="e">
        <f>Finish!P88</f>
        <v>#N/A</v>
      </c>
    </row>
    <row r="87" spans="1:6" x14ac:dyDescent="0.25">
      <c r="A87" s="140">
        <f>IF(Finish!J89="",Finish!H89,Finish!H89&amp;" (fem "&amp;Finish!J89&amp;")")</f>
        <v>86</v>
      </c>
      <c r="B87" s="141" t="str">
        <f>Finish!M89</f>
        <v>Peter Bolton</v>
      </c>
      <c r="C87" s="141" t="str">
        <f>Finish!N89</f>
        <v>Red Rose</v>
      </c>
      <c r="D87" s="140" t="str">
        <f>Finish!O89</f>
        <v>M60</v>
      </c>
      <c r="E87" s="142">
        <f>Finish!F89</f>
        <v>4.1585648148148142E-2</v>
      </c>
      <c r="F87" s="140" t="e">
        <f>Finish!P89</f>
        <v>#N/A</v>
      </c>
    </row>
    <row r="88" spans="1:6" x14ac:dyDescent="0.25">
      <c r="A88" s="140">
        <f>IF(Finish!J90="",Finish!H90,Finish!H90&amp;" (fem "&amp;Finish!J90&amp;")")</f>
        <v>87</v>
      </c>
      <c r="B88" s="141" t="str">
        <f>Finish!M90</f>
        <v>Matthew Cox</v>
      </c>
      <c r="C88" s="141" t="str">
        <f>Finish!N90</f>
        <v xml:space="preserve">Rochdale </v>
      </c>
      <c r="D88" s="140" t="str">
        <f>Finish!O90</f>
        <v>M60</v>
      </c>
      <c r="E88" s="142">
        <f>Finish!F90</f>
        <v>4.1840277777777775E-2</v>
      </c>
      <c r="F88" s="140" t="e">
        <f>Finish!P90</f>
        <v>#N/A</v>
      </c>
    </row>
    <row r="89" spans="1:6" x14ac:dyDescent="0.25">
      <c r="A89" s="140" t="str">
        <f>IF(Finish!J91="",Finish!H91,Finish!H91&amp;" (fem "&amp;Finish!J91&amp;")")</f>
        <v>88 (fem 13)</v>
      </c>
      <c r="B89" s="141" t="str">
        <f>Finish!M91</f>
        <v>Michelle Young</v>
      </c>
      <c r="C89" s="141" t="str">
        <f>Finish!N91</f>
        <v>Rossendale Harriers</v>
      </c>
      <c r="D89" s="140" t="str">
        <f>Finish!O91</f>
        <v>W45</v>
      </c>
      <c r="E89" s="142">
        <f>Finish!F91</f>
        <v>4.2106481481481488E-2</v>
      </c>
      <c r="F89" s="140" t="e">
        <f>Finish!P91</f>
        <v>#N/A</v>
      </c>
    </row>
    <row r="90" spans="1:6" x14ac:dyDescent="0.25">
      <c r="A90" s="140" t="str">
        <f>IF(Finish!J92="",Finish!H92,Finish!H92&amp;" (fem "&amp;Finish!J92&amp;")")</f>
        <v>89 (fem 14)</v>
      </c>
      <c r="B90" s="141" t="str">
        <f>Finish!M92</f>
        <v>Samantha Barnes</v>
      </c>
      <c r="C90" s="141" t="str">
        <f>Finish!N92</f>
        <v>Trawden AC</v>
      </c>
      <c r="D90" s="140" t="str">
        <f>Finish!O92</f>
        <v>W45</v>
      </c>
      <c r="E90" s="142">
        <f>Finish!F92</f>
        <v>4.3726851851851857E-2</v>
      </c>
      <c r="F90" s="140" t="e">
        <f>Finish!P92</f>
        <v>#N/A</v>
      </c>
    </row>
    <row r="91" spans="1:6" x14ac:dyDescent="0.25">
      <c r="A91" s="140">
        <f>IF(Finish!J93="",Finish!H93,Finish!H93&amp;" (fem "&amp;Finish!J93&amp;")")</f>
        <v>90</v>
      </c>
      <c r="B91" s="141" t="str">
        <f>Finish!M93</f>
        <v>Liam Moden</v>
      </c>
      <c r="C91" s="141" t="str">
        <f>Finish!N93</f>
        <v>Accrington RR</v>
      </c>
      <c r="D91" s="140" t="str">
        <f>Finish!O93</f>
        <v>M55</v>
      </c>
      <c r="E91" s="142">
        <f>Finish!F93</f>
        <v>4.4108796296296299E-2</v>
      </c>
      <c r="F91" s="140" t="e">
        <f>Finish!P93</f>
        <v>#N/A</v>
      </c>
    </row>
    <row r="92" spans="1:6" x14ac:dyDescent="0.25">
      <c r="A92" s="140">
        <f>IF(Finish!J94="",Finish!H94,Finish!H94&amp;" (fem "&amp;Finish!J94&amp;")")</f>
        <v>91</v>
      </c>
      <c r="B92" s="141" t="str">
        <f>Finish!M94</f>
        <v>Simon Stafford</v>
      </c>
      <c r="C92" s="141" t="str">
        <f>Finish!N94</f>
        <v>unattached</v>
      </c>
      <c r="D92" s="140" t="str">
        <f>Finish!O94</f>
        <v>M50</v>
      </c>
      <c r="E92" s="142">
        <f>Finish!F94</f>
        <v>4.4409722222222225E-2</v>
      </c>
      <c r="F92" s="140" t="e">
        <f>Finish!P94</f>
        <v>#N/A</v>
      </c>
    </row>
    <row r="93" spans="1:6" x14ac:dyDescent="0.25">
      <c r="A93" s="140" t="str">
        <f>IF(Finish!J95="",Finish!H95,Finish!H95&amp;" (fem "&amp;Finish!J95&amp;")")</f>
        <v>92 (fem 15)</v>
      </c>
      <c r="B93" s="141" t="str">
        <f>Finish!M95</f>
        <v>Lorraine Frances</v>
      </c>
      <c r="C93" s="141" t="str">
        <f>Finish!N95</f>
        <v>Trawden AC</v>
      </c>
      <c r="D93" s="140" t="str">
        <f>Finish!O95</f>
        <v>W45</v>
      </c>
      <c r="E93" s="142">
        <f>Finish!F95</f>
        <v>4.5983796296296293E-2</v>
      </c>
      <c r="F93" s="140" t="e">
        <f>Finish!P95</f>
        <v>#N/A</v>
      </c>
    </row>
    <row r="94" spans="1:6" x14ac:dyDescent="0.25">
      <c r="A94" s="140">
        <f>IF(Finish!J96="",Finish!H96,Finish!H96&amp;" (fem "&amp;Finish!J96&amp;")")</f>
        <v>93</v>
      </c>
      <c r="B94" s="141" t="str">
        <f>Finish!M96</f>
        <v xml:space="preserve">Robert Smith </v>
      </c>
      <c r="C94" s="141" t="str">
        <f>Finish!N96</f>
        <v>Trawden AC</v>
      </c>
      <c r="D94" s="140" t="str">
        <f>Finish!O96</f>
        <v>M65</v>
      </c>
      <c r="E94" s="142">
        <f>Finish!F96</f>
        <v>4.685185185185186E-2</v>
      </c>
      <c r="F94" s="140" t="e">
        <f>Finish!P96</f>
        <v>#N/A</v>
      </c>
    </row>
    <row r="95" spans="1:6" x14ac:dyDescent="0.25">
      <c r="A95" s="140" t="str">
        <f>IF(Finish!J97="",Finish!H97,Finish!H97&amp;" (fem "&amp;Finish!J97&amp;")")</f>
        <v>94 (fem 16)</v>
      </c>
      <c r="B95" s="141" t="str">
        <f>Finish!M97</f>
        <v>Joanne Houghton</v>
      </c>
      <c r="C95" s="141" t="str">
        <f>Finish!N97</f>
        <v>Prestwich AC</v>
      </c>
      <c r="D95" s="140" t="str">
        <f>Finish!O97</f>
        <v>W55</v>
      </c>
      <c r="E95" s="142">
        <f>Finish!F97</f>
        <v>4.6909722222222228E-2</v>
      </c>
      <c r="F95" s="140" t="e">
        <f>Finish!P97</f>
        <v>#N/A</v>
      </c>
    </row>
    <row r="96" spans="1:6" x14ac:dyDescent="0.25">
      <c r="A96" s="140">
        <f>IF(Finish!J98="",Finish!H98,Finish!H98&amp;" (fem "&amp;Finish!J98&amp;")")</f>
        <v>95</v>
      </c>
      <c r="B96" s="141" t="str">
        <f>Finish!M98</f>
        <v>Zachary Taylor</v>
      </c>
      <c r="C96" s="141" t="str">
        <f>Finish!N98</f>
        <v>Prestwich AC</v>
      </c>
      <c r="D96" s="140" t="str">
        <f>Finish!O98</f>
        <v>MU21</v>
      </c>
      <c r="E96" s="142">
        <f>Finish!F98</f>
        <v>4.6944444444444448E-2</v>
      </c>
      <c r="F96" s="140" t="e">
        <f>Finish!P98</f>
        <v>#N/A</v>
      </c>
    </row>
    <row r="97" spans="1:6" x14ac:dyDescent="0.25">
      <c r="A97" s="140">
        <f>IF(Finish!J99="",Finish!H99,Finish!H99&amp;" (fem "&amp;Finish!J99&amp;")")</f>
        <v>96</v>
      </c>
      <c r="B97" s="141" t="str">
        <f>Finish!M99</f>
        <v>Philip Taylor</v>
      </c>
      <c r="C97" s="141" t="str">
        <f>Finish!N99</f>
        <v>Prestwich AC</v>
      </c>
      <c r="D97" s="140" t="str">
        <f>Finish!O99</f>
        <v>M65</v>
      </c>
      <c r="E97" s="142">
        <f>Finish!F99</f>
        <v>4.6967592592592596E-2</v>
      </c>
      <c r="F97" s="140" t="e">
        <f>Finish!P99</f>
        <v>#N/A</v>
      </c>
    </row>
    <row r="98" spans="1:6" x14ac:dyDescent="0.25">
      <c r="A98" s="140">
        <f>IF(Finish!J100="",Finish!H100,Finish!H100&amp;" (fem "&amp;Finish!J100&amp;")")</f>
        <v>97</v>
      </c>
      <c r="B98" s="141" t="str">
        <f>Finish!M100</f>
        <v>Mick James</v>
      </c>
      <c r="C98" s="141" t="str">
        <f>Finish!N100</f>
        <v>Trawden AC</v>
      </c>
      <c r="D98" s="140" t="str">
        <f>Finish!O100</f>
        <v>M60</v>
      </c>
      <c r="E98" s="142">
        <f>Finish!F100</f>
        <v>4.8796296296296303E-2</v>
      </c>
      <c r="F98" s="140" t="e">
        <f>Finish!P100</f>
        <v>#N/A</v>
      </c>
    </row>
    <row r="99" spans="1:6" x14ac:dyDescent="0.25">
      <c r="A99" s="140">
        <f>IF(Finish!J101="",Finish!H101,Finish!H101&amp;" (fem "&amp;Finish!J101&amp;")")</f>
        <v>98</v>
      </c>
      <c r="B99" s="141" t="str">
        <f>Finish!M101</f>
        <v>Chris Cash</v>
      </c>
      <c r="C99" s="141" t="str">
        <f>Finish!N101</f>
        <v>Darwen Dashers</v>
      </c>
      <c r="D99" s="140" t="str">
        <f>Finish!O101</f>
        <v>M65</v>
      </c>
      <c r="E99" s="142">
        <f>Finish!F101</f>
        <v>5.2280092592592593E-2</v>
      </c>
      <c r="F99" s="140" t="e">
        <f>Finish!P101</f>
        <v>#N/A</v>
      </c>
    </row>
    <row r="100" spans="1:6" x14ac:dyDescent="0.25">
      <c r="A100" s="140" t="str">
        <f>IF(Finish!J102="",Finish!H102,Finish!H102&amp;" (fem "&amp;Finish!J102&amp;")")</f>
        <v>99 (fem 17)</v>
      </c>
      <c r="B100" s="141" t="str">
        <f>Finish!M102</f>
        <v>Karen Windle</v>
      </c>
      <c r="C100" s="141" t="str">
        <f>Finish!N102</f>
        <v>Trawden AC</v>
      </c>
      <c r="D100" s="140" t="str">
        <f>Finish!O102</f>
        <v>W60</v>
      </c>
      <c r="E100" s="142">
        <f>Finish!F102</f>
        <v>5.2465277777777784E-2</v>
      </c>
      <c r="F100" s="140" t="e">
        <f>Finish!P102</f>
        <v>#N/A</v>
      </c>
    </row>
    <row r="101" spans="1:6" x14ac:dyDescent="0.25">
      <c r="A101" s="140" t="str">
        <f>IF(Finish!J103="",Finish!H103,Finish!H103&amp;" (fem "&amp;Finish!J103&amp;")")</f>
        <v>100 (fem 18)</v>
      </c>
      <c r="B101" s="141" t="str">
        <f>Finish!M103</f>
        <v>Linda Zagorski</v>
      </c>
      <c r="C101" s="141" t="str">
        <f>Finish!N103</f>
        <v>Trawden AC</v>
      </c>
      <c r="D101" s="140" t="str">
        <f>Finish!O103</f>
        <v>W60</v>
      </c>
      <c r="E101" s="142">
        <f>Finish!F103</f>
        <v>5.2638888888888895E-2</v>
      </c>
      <c r="F101" s="140">
        <f>Finish!P103</f>
        <v>2</v>
      </c>
    </row>
    <row r="102" spans="1:6" x14ac:dyDescent="0.25">
      <c r="A102" s="140" t="str">
        <f>IF(Finish!J104="",Finish!H104,Finish!H104&amp;" (fem "&amp;Finish!J104&amp;")")</f>
        <v>101 (fem 19)</v>
      </c>
      <c r="B102" s="141" t="str">
        <f>Finish!M104</f>
        <v>Linda Coffey</v>
      </c>
      <c r="C102" s="141" t="str">
        <f>Finish!N104</f>
        <v>Darwen Dashers</v>
      </c>
      <c r="D102" s="140" t="str">
        <f>Finish!O104</f>
        <v>W70</v>
      </c>
      <c r="E102" s="142">
        <f>Finish!F104</f>
        <v>5.2812499999999991E-2</v>
      </c>
      <c r="F102" s="140" t="e">
        <f>Finish!P104</f>
        <v>#N/A</v>
      </c>
    </row>
    <row r="103" spans="1:6" x14ac:dyDescent="0.25">
      <c r="A103" s="140" t="str">
        <f>IF(Finish!J105="",Finish!H105,Finish!H105&amp;" (fem "&amp;Finish!J105&amp;")")</f>
        <v>102 (fem 20)</v>
      </c>
      <c r="B103" s="141" t="str">
        <f>Finish!M105</f>
        <v>Rebecca Simms</v>
      </c>
      <c r="C103" s="141" t="str">
        <f>Finish!N105</f>
        <v>Darwen Dashers</v>
      </c>
      <c r="D103" s="140" t="str">
        <f>Finish!O105</f>
        <v>W55</v>
      </c>
      <c r="E103" s="142">
        <f>Finish!F105</f>
        <v>5.3182870370370366E-2</v>
      </c>
      <c r="F103" s="140" t="e">
        <f>Finish!P105</f>
        <v>#N/A</v>
      </c>
    </row>
    <row r="104" spans="1:6" x14ac:dyDescent="0.25">
      <c r="A104" s="140" t="str">
        <f>IF(Finish!J106="",Finish!H106,Finish!H106&amp;" (fem "&amp;Finish!J106&amp;")")</f>
        <v>103 (fem 21)</v>
      </c>
      <c r="B104" s="141" t="str">
        <f>Finish!M106</f>
        <v>Helen Harrison</v>
      </c>
      <c r="C104" s="141" t="str">
        <f>Finish!N106</f>
        <v>Clayton Le Moors</v>
      </c>
      <c r="D104" s="140" t="str">
        <f>Finish!O106</f>
        <v>W55</v>
      </c>
      <c r="E104" s="142">
        <f>Finish!F106</f>
        <v>5.5543981481481479E-2</v>
      </c>
      <c r="F104" s="140" t="e">
        <f>Finish!P106</f>
        <v>#N/A</v>
      </c>
    </row>
    <row r="105" spans="1:6" x14ac:dyDescent="0.25">
      <c r="A105" s="140" t="str">
        <f>IF(Finish!J107="",Finish!H107,Finish!H107&amp;" (fem "&amp;Finish!J107&amp;")")</f>
        <v>104 (fem 22)</v>
      </c>
      <c r="B105" s="141" t="str">
        <f>Finish!M107</f>
        <v>Hayley White</v>
      </c>
      <c r="C105" s="141" t="str">
        <f>Finish!N107</f>
        <v>WWHR</v>
      </c>
      <c r="D105" s="140" t="str">
        <f>Finish!O107</f>
        <v>W55</v>
      </c>
      <c r="E105" s="142">
        <f>Finish!F107</f>
        <v>5.5902777777777773E-2</v>
      </c>
      <c r="F105" s="140" t="e">
        <f>Finish!P107</f>
        <v>#N/A</v>
      </c>
    </row>
    <row r="106" spans="1:6" x14ac:dyDescent="0.25">
      <c r="A106" s="140" t="str">
        <f>IF(Finish!J108="",Finish!H108,Finish!H108&amp;" (fem "&amp;Finish!J108&amp;")")</f>
        <v>105 (fem 23)</v>
      </c>
      <c r="B106" s="141" t="str">
        <f>Finish!M108</f>
        <v xml:space="preserve">Hilary Farren </v>
      </c>
      <c r="C106" s="141" t="str">
        <f>Finish!N108</f>
        <v>Rossendale Harriers</v>
      </c>
      <c r="D106" s="140" t="str">
        <f>Finish!O108</f>
        <v>W60</v>
      </c>
      <c r="E106" s="142">
        <f>Finish!F108</f>
        <v>5.6087962962962958E-2</v>
      </c>
      <c r="F106" s="140" t="e">
        <f>Finish!P108</f>
        <v>#N/A</v>
      </c>
    </row>
    <row r="107" spans="1:6" x14ac:dyDescent="0.25">
      <c r="A107" s="140">
        <f>IF(Finish!J109="",Finish!H109,Finish!H109&amp;" (fem "&amp;Finish!J109&amp;")")</f>
        <v>106</v>
      </c>
      <c r="B107" s="141" t="str">
        <f>Finish!M109</f>
        <v>Jim Taylor</v>
      </c>
      <c r="C107" s="141" t="str">
        <f>Finish!N109</f>
        <v>Darwen Dashers</v>
      </c>
      <c r="D107" s="140" t="str">
        <f>Finish!O109</f>
        <v>M70</v>
      </c>
      <c r="E107" s="142">
        <f>Finish!F109</f>
        <v>6.2361111111111117E-2</v>
      </c>
      <c r="F107" s="140" t="e">
        <f>Finish!P109</f>
        <v>#N/A</v>
      </c>
    </row>
    <row r="108" spans="1:6" x14ac:dyDescent="0.25">
      <c r="A108" s="140" t="str">
        <f>IF(Finish!J110="",Finish!H110,Finish!H110&amp;" (fem "&amp;Finish!J110&amp;")")</f>
        <v>107 (fem 24)</v>
      </c>
      <c r="B108" s="141" t="str">
        <f>Finish!M110</f>
        <v>Elizabeth Calvert</v>
      </c>
      <c r="C108" s="141" t="str">
        <f>Finish!N110</f>
        <v>Prestwich AC</v>
      </c>
      <c r="D108" s="140" t="str">
        <f>Finish!O110</f>
        <v>W45</v>
      </c>
      <c r="E108" s="142">
        <f>Finish!F110</f>
        <v>6.3437499999999994E-2</v>
      </c>
      <c r="F108" s="140" t="e">
        <f>Finish!P110</f>
        <v>#N/A</v>
      </c>
    </row>
    <row r="109" spans="1:6" x14ac:dyDescent="0.25">
      <c r="A109" s="140">
        <f>IF(Finish!J111="",Finish!H111,Finish!H111&amp;" (fem "&amp;Finish!J111&amp;")")</f>
        <v>108</v>
      </c>
      <c r="B109" s="141" t="str">
        <f>Finish!M111</f>
        <v>Philip Greenwood</v>
      </c>
      <c r="C109" s="141" t="str">
        <f>Finish!N111</f>
        <v>Rossendale Harriers</v>
      </c>
      <c r="D109" s="140" t="str">
        <f>Finish!O111</f>
        <v>M</v>
      </c>
      <c r="E109" s="142">
        <f>Finish!F111</f>
        <v>6.3460648148148155E-2</v>
      </c>
      <c r="F109" s="140" t="e">
        <f>Finish!P111</f>
        <v>#N/A</v>
      </c>
    </row>
    <row r="110" spans="1:6" x14ac:dyDescent="0.25">
      <c r="A110" s="140">
        <f>IF(Finish!J112="",Finish!H112,Finish!H112&amp;" (fem "&amp;Finish!J112&amp;")")</f>
        <v>109</v>
      </c>
      <c r="B110" s="141" t="str">
        <f>Finish!M112</f>
        <v>Andrew Lee</v>
      </c>
      <c r="C110" s="141" t="str">
        <f>Finish!N112</f>
        <v>Rossendale Harriers</v>
      </c>
      <c r="D110" s="140" t="str">
        <f>Finish!O112</f>
        <v>M50</v>
      </c>
      <c r="E110" s="142" t="e">
        <f>Finish!F112</f>
        <v>#VALUE!</v>
      </c>
      <c r="F110" s="140" t="e">
        <f>Finish!P112</f>
        <v>#N/A</v>
      </c>
    </row>
    <row r="111" spans="1:6" x14ac:dyDescent="0.25">
      <c r="A111" s="140">
        <f>IF(Finish!J113="",Finish!H113,Finish!H113&amp;" (fem "&amp;Finish!J113&amp;")")</f>
        <v>110</v>
      </c>
      <c r="B111" s="141" t="str">
        <f>Finish!M113</f>
        <v>Peter Coates</v>
      </c>
      <c r="C111" s="141" t="str">
        <f>Finish!N113</f>
        <v>Clayton Le Moors</v>
      </c>
      <c r="D111" s="140" t="str">
        <f>Finish!O113</f>
        <v>M45</v>
      </c>
      <c r="E111" s="142" t="e">
        <f>Finish!F113</f>
        <v>#VALUE!</v>
      </c>
      <c r="F111" s="140" t="e">
        <f>Finish!P113</f>
        <v>#N/A</v>
      </c>
    </row>
    <row r="112" spans="1:6" x14ac:dyDescent="0.25">
      <c r="A112" s="140">
        <f>IF(Finish!J114="",Finish!H114,Finish!H114&amp;" (fem "&amp;Finish!J114&amp;")")</f>
        <v>111</v>
      </c>
      <c r="B112" s="141" t="str">
        <f>Finish!M114</f>
        <v/>
      </c>
      <c r="C112" s="141" t="str">
        <f>Finish!N114</f>
        <v/>
      </c>
      <c r="D112" s="140" t="str">
        <f>Finish!O114</f>
        <v/>
      </c>
      <c r="E112" s="142">
        <f>Finish!F114</f>
        <v>6.3194444444444442E-2</v>
      </c>
      <c r="F112" s="140" t="e">
        <f>Finish!P114</f>
        <v>#N/A</v>
      </c>
    </row>
    <row r="113" spans="1:6" x14ac:dyDescent="0.25">
      <c r="A113" s="140">
        <f>IF(Finish!J115="",Finish!H115,Finish!H115&amp;" (fem "&amp;Finish!J115&amp;")")</f>
        <v>112</v>
      </c>
      <c r="B113" s="141" t="str">
        <f>Finish!M115</f>
        <v/>
      </c>
      <c r="C113" s="141" t="str">
        <f>Finish!N115</f>
        <v/>
      </c>
      <c r="D113" s="140" t="str">
        <f>Finish!O115</f>
        <v/>
      </c>
      <c r="E113" s="142">
        <f>Finish!F115</f>
        <v>6.3194444444444442E-2</v>
      </c>
      <c r="F113" s="140" t="e">
        <f>Finish!P115</f>
        <v>#N/A</v>
      </c>
    </row>
    <row r="114" spans="1:6" x14ac:dyDescent="0.25">
      <c r="A114" s="140">
        <f>IF(Finish!J116="",Finish!H116,Finish!H116&amp;" (fem "&amp;Finish!J116&amp;")")</f>
        <v>113</v>
      </c>
      <c r="B114" s="141" t="str">
        <f>Finish!M116</f>
        <v/>
      </c>
      <c r="C114" s="141" t="str">
        <f>Finish!N116</f>
        <v/>
      </c>
      <c r="D114" s="140" t="str">
        <f>Finish!O116</f>
        <v/>
      </c>
      <c r="E114" s="142">
        <f>Finish!F116</f>
        <v>6.3194444444444442E-2</v>
      </c>
      <c r="F114" s="140" t="e">
        <f>Finish!P116</f>
        <v>#N/A</v>
      </c>
    </row>
    <row r="115" spans="1:6" x14ac:dyDescent="0.25">
      <c r="A115" s="140">
        <f>IF(Finish!J117="",Finish!H117,Finish!H117&amp;" (fem "&amp;Finish!J117&amp;")")</f>
        <v>114</v>
      </c>
      <c r="B115" s="141" t="str">
        <f>Finish!M117</f>
        <v/>
      </c>
      <c r="C115" s="141" t="str">
        <f>Finish!N117</f>
        <v/>
      </c>
      <c r="D115" s="140" t="str">
        <f>Finish!O117</f>
        <v/>
      </c>
      <c r="E115" s="142">
        <f>Finish!F117</f>
        <v>6.3194444444444442E-2</v>
      </c>
      <c r="F115" s="140" t="e">
        <f>Finish!P117</f>
        <v>#N/A</v>
      </c>
    </row>
    <row r="116" spans="1:6" x14ac:dyDescent="0.25">
      <c r="A116" s="140">
        <f>IF(Finish!J118="",Finish!H118,Finish!H118&amp;" (fem "&amp;Finish!J118&amp;")")</f>
        <v>115</v>
      </c>
      <c r="B116" s="141" t="str">
        <f>Finish!M118</f>
        <v/>
      </c>
      <c r="C116" s="141" t="str">
        <f>Finish!N118</f>
        <v/>
      </c>
      <c r="D116" s="140" t="str">
        <f>Finish!O118</f>
        <v/>
      </c>
      <c r="E116" s="142">
        <f>Finish!F118</f>
        <v>6.3194444444444442E-2</v>
      </c>
      <c r="F116" s="140" t="e">
        <f>Finish!P118</f>
        <v>#N/A</v>
      </c>
    </row>
    <row r="117" spans="1:6" x14ac:dyDescent="0.25">
      <c r="A117" s="140">
        <f>IF(Finish!J119="",Finish!H119,Finish!H119&amp;" (fem "&amp;Finish!J119&amp;")")</f>
        <v>116</v>
      </c>
      <c r="B117" s="141" t="str">
        <f>Finish!M119</f>
        <v/>
      </c>
      <c r="C117" s="141" t="str">
        <f>Finish!N119</f>
        <v/>
      </c>
      <c r="D117" s="140" t="str">
        <f>Finish!O119</f>
        <v/>
      </c>
      <c r="E117" s="142">
        <f>Finish!F119</f>
        <v>6.3194444444444442E-2</v>
      </c>
      <c r="F117" s="140" t="e">
        <f>Finish!P119</f>
        <v>#N/A</v>
      </c>
    </row>
    <row r="118" spans="1:6" x14ac:dyDescent="0.25">
      <c r="A118" s="140">
        <f>IF(Finish!J120="",Finish!H120,Finish!H120&amp;" (fem "&amp;Finish!J120&amp;")")</f>
        <v>117</v>
      </c>
      <c r="B118" s="141" t="str">
        <f>Finish!M120</f>
        <v/>
      </c>
      <c r="C118" s="141" t="str">
        <f>Finish!N120</f>
        <v/>
      </c>
      <c r="D118" s="140" t="str">
        <f>Finish!O120</f>
        <v/>
      </c>
      <c r="E118" s="142">
        <f>Finish!F120</f>
        <v>6.3194444444444442E-2</v>
      </c>
      <c r="F118" s="140" t="e">
        <f>Finish!P120</f>
        <v>#N/A</v>
      </c>
    </row>
    <row r="119" spans="1:6" x14ac:dyDescent="0.25">
      <c r="A119" s="140">
        <f>IF(Finish!J121="",Finish!H121,Finish!H121&amp;" (fem "&amp;Finish!J121&amp;")")</f>
        <v>118</v>
      </c>
      <c r="B119" s="141" t="str">
        <f>Finish!M121</f>
        <v/>
      </c>
      <c r="C119" s="141" t="str">
        <f>Finish!N121</f>
        <v/>
      </c>
      <c r="D119" s="140" t="str">
        <f>Finish!O121</f>
        <v/>
      </c>
      <c r="E119" s="142">
        <f>Finish!F121</f>
        <v>6.3194444444444442E-2</v>
      </c>
      <c r="F119" s="140" t="e">
        <f>Finish!P121</f>
        <v>#N/A</v>
      </c>
    </row>
    <row r="120" spans="1:6" x14ac:dyDescent="0.25">
      <c r="A120" s="140">
        <f>IF(Finish!J122="",Finish!H122,Finish!H122&amp;" (fem "&amp;Finish!J122&amp;")")</f>
        <v>119</v>
      </c>
      <c r="B120" s="141" t="str">
        <f>Finish!M122</f>
        <v/>
      </c>
      <c r="C120" s="141" t="str">
        <f>Finish!N122</f>
        <v/>
      </c>
      <c r="D120" s="140" t="str">
        <f>Finish!O122</f>
        <v/>
      </c>
      <c r="E120" s="142">
        <f>Finish!F122</f>
        <v>6.3194444444444442E-2</v>
      </c>
      <c r="F120" s="140" t="e">
        <f>Finish!P122</f>
        <v>#N/A</v>
      </c>
    </row>
    <row r="121" spans="1:6" x14ac:dyDescent="0.25">
      <c r="A121" s="140">
        <f>IF(Finish!J123="",Finish!H123,Finish!H123&amp;" (fem "&amp;Finish!J123&amp;")")</f>
        <v>120</v>
      </c>
      <c r="B121" s="141" t="str">
        <f>Finish!M123</f>
        <v/>
      </c>
      <c r="C121" s="141" t="str">
        <f>Finish!N123</f>
        <v/>
      </c>
      <c r="D121" s="140" t="str">
        <f>Finish!O123</f>
        <v/>
      </c>
      <c r="E121" s="142">
        <f>Finish!F123</f>
        <v>6.3194444444444442E-2</v>
      </c>
      <c r="F121" s="140" t="e">
        <f>Finish!P123</f>
        <v>#N/A</v>
      </c>
    </row>
    <row r="122" spans="1:6" x14ac:dyDescent="0.25">
      <c r="A122" s="140">
        <f>IF(Finish!J124="",Finish!H124,Finish!H124&amp;" (fem "&amp;Finish!J124&amp;")")</f>
        <v>121</v>
      </c>
      <c r="B122" s="141" t="str">
        <f>Finish!M124</f>
        <v/>
      </c>
      <c r="C122" s="141" t="str">
        <f>Finish!N124</f>
        <v/>
      </c>
      <c r="D122" s="140" t="str">
        <f>Finish!O124</f>
        <v/>
      </c>
      <c r="E122" s="142">
        <f>Finish!F124</f>
        <v>6.3194444444444442E-2</v>
      </c>
      <c r="F122" s="140" t="e">
        <f>Finish!P124</f>
        <v>#N/A</v>
      </c>
    </row>
    <row r="123" spans="1:6" x14ac:dyDescent="0.25">
      <c r="A123" s="140">
        <f>IF(Finish!J125="",Finish!H125,Finish!H125&amp;" (fem "&amp;Finish!J125&amp;")")</f>
        <v>122</v>
      </c>
      <c r="B123" s="141" t="str">
        <f>Finish!M125</f>
        <v/>
      </c>
      <c r="C123" s="141" t="str">
        <f>Finish!N125</f>
        <v/>
      </c>
      <c r="D123" s="140" t="str">
        <f>Finish!O125</f>
        <v/>
      </c>
      <c r="E123" s="142">
        <f>Finish!F125</f>
        <v>6.3194444444444442E-2</v>
      </c>
      <c r="F123" s="140" t="e">
        <f>Finish!P125</f>
        <v>#N/A</v>
      </c>
    </row>
    <row r="124" spans="1:6" x14ac:dyDescent="0.25">
      <c r="A124" s="140">
        <f>IF(Finish!J126="",Finish!H126,Finish!H126&amp;" (fem "&amp;Finish!J126&amp;")")</f>
        <v>123</v>
      </c>
      <c r="B124" s="141" t="str">
        <f>Finish!M126</f>
        <v/>
      </c>
      <c r="C124" s="141" t="str">
        <f>Finish!N126</f>
        <v/>
      </c>
      <c r="D124" s="140" t="str">
        <f>Finish!O126</f>
        <v/>
      </c>
      <c r="E124" s="142">
        <f>Finish!F126</f>
        <v>6.3194444444444442E-2</v>
      </c>
      <c r="F124" s="140" t="e">
        <f>Finish!P126</f>
        <v>#N/A</v>
      </c>
    </row>
    <row r="125" spans="1:6" x14ac:dyDescent="0.25">
      <c r="A125" s="140">
        <f>IF(Finish!J127="",Finish!H127,Finish!H127&amp;" (fem "&amp;Finish!J127&amp;")")</f>
        <v>124</v>
      </c>
      <c r="B125" s="141" t="str">
        <f>Finish!M127</f>
        <v/>
      </c>
      <c r="C125" s="141" t="str">
        <f>Finish!N127</f>
        <v/>
      </c>
      <c r="D125" s="140" t="str">
        <f>Finish!O127</f>
        <v/>
      </c>
      <c r="E125" s="142">
        <f>Finish!F127</f>
        <v>6.3194444444444442E-2</v>
      </c>
      <c r="F125" s="140" t="e">
        <f>Finish!P127</f>
        <v>#N/A</v>
      </c>
    </row>
    <row r="126" spans="1:6" x14ac:dyDescent="0.25">
      <c r="A126" s="140">
        <f>IF(Finish!J128="",Finish!H128,Finish!H128&amp;" (fem "&amp;Finish!J128&amp;")")</f>
        <v>125</v>
      </c>
      <c r="B126" s="141" t="str">
        <f>Finish!M128</f>
        <v/>
      </c>
      <c r="C126" s="141" t="str">
        <f>Finish!N128</f>
        <v/>
      </c>
      <c r="D126" s="140" t="str">
        <f>Finish!O128</f>
        <v/>
      </c>
      <c r="E126" s="142">
        <f>Finish!F128</f>
        <v>6.3194444444444442E-2</v>
      </c>
      <c r="F126" s="140" t="e">
        <f>Finish!P128</f>
        <v>#N/A</v>
      </c>
    </row>
    <row r="127" spans="1:6" x14ac:dyDescent="0.25">
      <c r="A127" s="140">
        <f>IF(Finish!J129="",Finish!H129,Finish!H129&amp;" (fem "&amp;Finish!J129&amp;")")</f>
        <v>126</v>
      </c>
      <c r="B127" s="141" t="str">
        <f>Finish!M129</f>
        <v/>
      </c>
      <c r="C127" s="141" t="str">
        <f>Finish!N129</f>
        <v/>
      </c>
      <c r="D127" s="140" t="str">
        <f>Finish!O129</f>
        <v/>
      </c>
      <c r="E127" s="142">
        <f>Finish!F129</f>
        <v>6.3194444444444442E-2</v>
      </c>
      <c r="F127" s="140" t="e">
        <f>Finish!P129</f>
        <v>#N/A</v>
      </c>
    </row>
    <row r="128" spans="1:6" x14ac:dyDescent="0.25">
      <c r="A128" s="140">
        <f>IF(Finish!J130="",Finish!H130,Finish!H130&amp;" (fem "&amp;Finish!J130&amp;")")</f>
        <v>127</v>
      </c>
      <c r="B128" s="141" t="str">
        <f>Finish!M130</f>
        <v/>
      </c>
      <c r="C128" s="141" t="str">
        <f>Finish!N130</f>
        <v/>
      </c>
      <c r="D128" s="140" t="str">
        <f>Finish!O130</f>
        <v/>
      </c>
      <c r="E128" s="142">
        <f>Finish!F130</f>
        <v>6.3194444444444442E-2</v>
      </c>
      <c r="F128" s="140" t="e">
        <f>Finish!P130</f>
        <v>#N/A</v>
      </c>
    </row>
    <row r="129" spans="1:6" x14ac:dyDescent="0.25">
      <c r="A129" s="140">
        <f>IF(Finish!J131="",Finish!H131,Finish!H131&amp;" (fem "&amp;Finish!J131&amp;")")</f>
        <v>128</v>
      </c>
      <c r="B129" s="141" t="str">
        <f>Finish!M131</f>
        <v/>
      </c>
      <c r="C129" s="141" t="str">
        <f>Finish!N131</f>
        <v/>
      </c>
      <c r="D129" s="140" t="str">
        <f>Finish!O131</f>
        <v/>
      </c>
      <c r="E129" s="142">
        <f>Finish!F131</f>
        <v>6.3194444444444442E-2</v>
      </c>
      <c r="F129" s="140" t="e">
        <f>Finish!P131</f>
        <v>#N/A</v>
      </c>
    </row>
    <row r="130" spans="1:6" x14ac:dyDescent="0.25">
      <c r="A130" s="140">
        <f>IF(Finish!J132="",Finish!H132,Finish!H132&amp;" (fem "&amp;Finish!J132&amp;")")</f>
        <v>129</v>
      </c>
      <c r="B130" s="141" t="str">
        <f>Finish!M132</f>
        <v/>
      </c>
      <c r="C130" s="141" t="str">
        <f>Finish!N132</f>
        <v/>
      </c>
      <c r="D130" s="140" t="str">
        <f>Finish!O132</f>
        <v/>
      </c>
      <c r="E130" s="142">
        <f>Finish!F132</f>
        <v>6.3194444444444442E-2</v>
      </c>
      <c r="F130" s="140" t="e">
        <f>Finish!P132</f>
        <v>#N/A</v>
      </c>
    </row>
    <row r="131" spans="1:6" x14ac:dyDescent="0.25">
      <c r="A131" s="140">
        <f>IF(Finish!J133="",Finish!H133,Finish!H133&amp;" (fem "&amp;Finish!J133&amp;")")</f>
        <v>130</v>
      </c>
      <c r="B131" s="141" t="str">
        <f>Finish!M133</f>
        <v/>
      </c>
      <c r="C131" s="141" t="str">
        <f>Finish!N133</f>
        <v/>
      </c>
      <c r="D131" s="140" t="str">
        <f>Finish!O133</f>
        <v/>
      </c>
      <c r="E131" s="142">
        <f>Finish!F133</f>
        <v>6.3194444444444442E-2</v>
      </c>
      <c r="F131" s="140" t="e">
        <f>Finish!P133</f>
        <v>#N/A</v>
      </c>
    </row>
    <row r="132" spans="1:6" x14ac:dyDescent="0.25">
      <c r="A132" s="140">
        <f>IF(Finish!J134="",Finish!H134,Finish!H134&amp;" (fem "&amp;Finish!J134&amp;")")</f>
        <v>131</v>
      </c>
      <c r="B132" s="141" t="str">
        <f>Finish!M134</f>
        <v/>
      </c>
      <c r="C132" s="141" t="str">
        <f>Finish!N134</f>
        <v/>
      </c>
      <c r="D132" s="140" t="str">
        <f>Finish!O134</f>
        <v/>
      </c>
      <c r="E132" s="142">
        <f>Finish!F134</f>
        <v>6.3194444444444442E-2</v>
      </c>
      <c r="F132" s="140" t="e">
        <f>Finish!P134</f>
        <v>#N/A</v>
      </c>
    </row>
    <row r="133" spans="1:6" x14ac:dyDescent="0.25">
      <c r="A133" s="140">
        <f>IF(Finish!J135="",Finish!H135,Finish!H135&amp;" (fem "&amp;Finish!J135&amp;")")</f>
        <v>132</v>
      </c>
      <c r="B133" s="141" t="str">
        <f>Finish!M135</f>
        <v/>
      </c>
      <c r="C133" s="141" t="str">
        <f>Finish!N135</f>
        <v/>
      </c>
      <c r="D133" s="140" t="str">
        <f>Finish!O135</f>
        <v/>
      </c>
      <c r="E133" s="142">
        <f>Finish!F135</f>
        <v>6.3194444444444442E-2</v>
      </c>
      <c r="F133" s="140" t="e">
        <f>Finish!P135</f>
        <v>#N/A</v>
      </c>
    </row>
    <row r="134" spans="1:6" x14ac:dyDescent="0.25">
      <c r="A134" s="140">
        <f>IF(Finish!J136="",Finish!H136,Finish!H136&amp;" (fem "&amp;Finish!J136&amp;")")</f>
        <v>133</v>
      </c>
      <c r="B134" s="141" t="str">
        <f>Finish!M136</f>
        <v/>
      </c>
      <c r="C134" s="141" t="str">
        <f>Finish!N136</f>
        <v/>
      </c>
      <c r="D134" s="140" t="str">
        <f>Finish!O136</f>
        <v/>
      </c>
      <c r="E134" s="142">
        <f>Finish!F136</f>
        <v>6.3194444444444442E-2</v>
      </c>
      <c r="F134" s="140" t="e">
        <f>Finish!P136</f>
        <v>#N/A</v>
      </c>
    </row>
    <row r="135" spans="1:6" x14ac:dyDescent="0.25">
      <c r="A135" s="140">
        <f>IF(Finish!J137="",Finish!H137,Finish!H137&amp;" (fem "&amp;Finish!J137&amp;")")</f>
        <v>134</v>
      </c>
      <c r="B135" s="141" t="str">
        <f>Finish!M137</f>
        <v/>
      </c>
      <c r="C135" s="141" t="str">
        <f>Finish!N137</f>
        <v/>
      </c>
      <c r="D135" s="140" t="str">
        <f>Finish!O137</f>
        <v/>
      </c>
      <c r="E135" s="142">
        <f>Finish!F137</f>
        <v>6.3194444444444442E-2</v>
      </c>
      <c r="F135" s="140" t="e">
        <f>Finish!P137</f>
        <v>#N/A</v>
      </c>
    </row>
    <row r="136" spans="1:6" x14ac:dyDescent="0.25">
      <c r="A136" s="140">
        <f>IF(Finish!J138="",Finish!H138,Finish!H138&amp;" (fem "&amp;Finish!J138&amp;")")</f>
        <v>135</v>
      </c>
      <c r="B136" s="141" t="str">
        <f>Finish!M138</f>
        <v/>
      </c>
      <c r="C136" s="141" t="str">
        <f>Finish!N138</f>
        <v/>
      </c>
      <c r="D136" s="140" t="str">
        <f>Finish!O138</f>
        <v/>
      </c>
      <c r="E136" s="142">
        <f>Finish!F138</f>
        <v>6.3194444444444442E-2</v>
      </c>
      <c r="F136" s="140" t="e">
        <f>Finish!P138</f>
        <v>#N/A</v>
      </c>
    </row>
    <row r="137" spans="1:6" x14ac:dyDescent="0.25">
      <c r="A137" s="140">
        <f>IF(Finish!J139="",Finish!H139,Finish!H139&amp;" (fem "&amp;Finish!J139&amp;")")</f>
        <v>136</v>
      </c>
      <c r="B137" s="141" t="str">
        <f>Finish!M139</f>
        <v/>
      </c>
      <c r="C137" s="141" t="str">
        <f>Finish!N139</f>
        <v/>
      </c>
      <c r="D137" s="140" t="str">
        <f>Finish!O139</f>
        <v/>
      </c>
      <c r="E137" s="142">
        <f>Finish!F139</f>
        <v>6.3194444444444442E-2</v>
      </c>
      <c r="F137" s="140" t="e">
        <f>Finish!P139</f>
        <v>#N/A</v>
      </c>
    </row>
    <row r="138" spans="1:6" x14ac:dyDescent="0.25">
      <c r="A138" s="140">
        <f>IF(Finish!J140="",Finish!H140,Finish!H140&amp;" (fem "&amp;Finish!J140&amp;")")</f>
        <v>137</v>
      </c>
      <c r="B138" s="141" t="str">
        <f>Finish!M140</f>
        <v/>
      </c>
      <c r="C138" s="141" t="str">
        <f>Finish!N140</f>
        <v/>
      </c>
      <c r="D138" s="140" t="str">
        <f>Finish!O140</f>
        <v/>
      </c>
      <c r="E138" s="142">
        <f>Finish!F140</f>
        <v>6.3194444444444442E-2</v>
      </c>
      <c r="F138" s="140" t="e">
        <f>Finish!P140</f>
        <v>#N/A</v>
      </c>
    </row>
    <row r="139" spans="1:6" x14ac:dyDescent="0.25">
      <c r="A139" s="140">
        <f>IF(Finish!J141="",Finish!H141,Finish!H141&amp;" (fem "&amp;Finish!J141&amp;")")</f>
        <v>138</v>
      </c>
      <c r="B139" s="141" t="str">
        <f>Finish!M141</f>
        <v/>
      </c>
      <c r="C139" s="141" t="str">
        <f>Finish!N141</f>
        <v/>
      </c>
      <c r="D139" s="140" t="str">
        <f>Finish!O141</f>
        <v/>
      </c>
      <c r="E139" s="142">
        <f>Finish!F141</f>
        <v>6.3194444444444442E-2</v>
      </c>
      <c r="F139" s="140" t="e">
        <f>Finish!P141</f>
        <v>#N/A</v>
      </c>
    </row>
    <row r="140" spans="1:6" x14ac:dyDescent="0.25">
      <c r="A140" s="140">
        <f>IF(Finish!J142="",Finish!H142,Finish!H142&amp;" (fem "&amp;Finish!J142&amp;")")</f>
        <v>139</v>
      </c>
      <c r="B140" s="141" t="str">
        <f>Finish!M142</f>
        <v/>
      </c>
      <c r="C140" s="141" t="str">
        <f>Finish!N142</f>
        <v/>
      </c>
      <c r="D140" s="140" t="str">
        <f>Finish!O142</f>
        <v/>
      </c>
      <c r="E140" s="142">
        <f>Finish!F142</f>
        <v>6.3194444444444442E-2</v>
      </c>
      <c r="F140" s="140" t="e">
        <f>Finish!P142</f>
        <v>#N/A</v>
      </c>
    </row>
    <row r="141" spans="1:6" x14ac:dyDescent="0.25">
      <c r="A141" s="140">
        <f>IF(Finish!J143="",Finish!H143,Finish!H143&amp;" (fem "&amp;Finish!J143&amp;")")</f>
        <v>140</v>
      </c>
      <c r="B141" s="141" t="str">
        <f>Finish!M143</f>
        <v/>
      </c>
      <c r="C141" s="141" t="str">
        <f>Finish!N143</f>
        <v/>
      </c>
      <c r="D141" s="140" t="str">
        <f>Finish!O143</f>
        <v/>
      </c>
      <c r="E141" s="142">
        <f>Finish!F143</f>
        <v>6.3194444444444442E-2</v>
      </c>
      <c r="F141" s="140" t="e">
        <f>Finish!P143</f>
        <v>#N/A</v>
      </c>
    </row>
    <row r="142" spans="1:6" x14ac:dyDescent="0.25">
      <c r="A142" s="140">
        <f>IF(Finish!J144="",Finish!H144,Finish!H144&amp;" (fem "&amp;Finish!J144&amp;")")</f>
        <v>141</v>
      </c>
      <c r="B142" s="141" t="str">
        <f>Finish!M144</f>
        <v/>
      </c>
      <c r="C142" s="141" t="str">
        <f>Finish!N144</f>
        <v/>
      </c>
      <c r="D142" s="140" t="str">
        <f>Finish!O144</f>
        <v/>
      </c>
      <c r="E142" s="142">
        <f>Finish!F144</f>
        <v>6.3194444444444442E-2</v>
      </c>
      <c r="F142" s="140" t="e">
        <f>Finish!P144</f>
        <v>#N/A</v>
      </c>
    </row>
    <row r="143" spans="1:6" x14ac:dyDescent="0.25">
      <c r="A143" s="140">
        <f>IF(Finish!J145="",Finish!H145,Finish!H145&amp;" (fem "&amp;Finish!J145&amp;")")</f>
        <v>142</v>
      </c>
      <c r="B143" s="141" t="str">
        <f>Finish!M145</f>
        <v/>
      </c>
      <c r="C143" s="141" t="str">
        <f>Finish!N145</f>
        <v/>
      </c>
      <c r="D143" s="140" t="str">
        <f>Finish!O145</f>
        <v/>
      </c>
      <c r="E143" s="142">
        <f>Finish!F145</f>
        <v>6.3194444444444442E-2</v>
      </c>
      <c r="F143" s="140" t="e">
        <f>Finish!P145</f>
        <v>#N/A</v>
      </c>
    </row>
    <row r="144" spans="1:6" x14ac:dyDescent="0.25">
      <c r="A144" s="140">
        <f>IF(Finish!J146="",Finish!H146,Finish!H146&amp;" (fem "&amp;Finish!J146&amp;")")</f>
        <v>143</v>
      </c>
      <c r="B144" s="141" t="str">
        <f>Finish!M146</f>
        <v/>
      </c>
      <c r="C144" s="141" t="str">
        <f>Finish!N146</f>
        <v/>
      </c>
      <c r="D144" s="140" t="str">
        <f>Finish!O146</f>
        <v/>
      </c>
      <c r="E144" s="142">
        <f>Finish!F146</f>
        <v>6.3194444444444442E-2</v>
      </c>
      <c r="F144" s="140" t="e">
        <f>Finish!P146</f>
        <v>#N/A</v>
      </c>
    </row>
    <row r="145" spans="1:6" x14ac:dyDescent="0.25">
      <c r="A145" s="140">
        <f>IF(Finish!J147="",Finish!H147,Finish!H147&amp;" (fem "&amp;Finish!J147&amp;")")</f>
        <v>144</v>
      </c>
      <c r="B145" s="141" t="str">
        <f>Finish!M147</f>
        <v/>
      </c>
      <c r="C145" s="141" t="str">
        <f>Finish!N147</f>
        <v/>
      </c>
      <c r="D145" s="140" t="str">
        <f>Finish!O147</f>
        <v/>
      </c>
      <c r="E145" s="142">
        <f>Finish!F147</f>
        <v>6.3194444444444442E-2</v>
      </c>
      <c r="F145" s="140" t="e">
        <f>Finish!P147</f>
        <v>#N/A</v>
      </c>
    </row>
    <row r="146" spans="1:6" x14ac:dyDescent="0.25">
      <c r="A146" s="140">
        <f>IF(Finish!J148="",Finish!H148,Finish!H148&amp;" (fem "&amp;Finish!J148&amp;")")</f>
        <v>145</v>
      </c>
      <c r="B146" s="141" t="str">
        <f>Finish!M148</f>
        <v/>
      </c>
      <c r="C146" s="141" t="str">
        <f>Finish!N148</f>
        <v/>
      </c>
      <c r="D146" s="140" t="str">
        <f>Finish!O148</f>
        <v/>
      </c>
      <c r="E146" s="142">
        <f>Finish!F148</f>
        <v>6.3194444444444442E-2</v>
      </c>
      <c r="F146" s="140" t="e">
        <f>Finish!P148</f>
        <v>#N/A</v>
      </c>
    </row>
    <row r="147" spans="1:6" x14ac:dyDescent="0.25">
      <c r="A147" s="140">
        <f>IF(Finish!J149="",Finish!H149,Finish!H149&amp;" (fem "&amp;Finish!J149&amp;")")</f>
        <v>146</v>
      </c>
      <c r="B147" s="141" t="str">
        <f>Finish!M149</f>
        <v/>
      </c>
      <c r="C147" s="141" t="str">
        <f>Finish!N149</f>
        <v/>
      </c>
      <c r="D147" s="140" t="str">
        <f>Finish!O149</f>
        <v/>
      </c>
      <c r="E147" s="142">
        <f>Finish!F149</f>
        <v>6.3194444444444442E-2</v>
      </c>
      <c r="F147" s="140" t="e">
        <f>Finish!P149</f>
        <v>#N/A</v>
      </c>
    </row>
    <row r="148" spans="1:6" x14ac:dyDescent="0.25">
      <c r="A148" s="140">
        <f>IF(Finish!J150="",Finish!H150,Finish!H150&amp;" (fem "&amp;Finish!J150&amp;")")</f>
        <v>147</v>
      </c>
      <c r="B148" s="141" t="str">
        <f>Finish!M150</f>
        <v/>
      </c>
      <c r="C148" s="141" t="str">
        <f>Finish!N150</f>
        <v/>
      </c>
      <c r="D148" s="140" t="str">
        <f>Finish!O150</f>
        <v/>
      </c>
      <c r="E148" s="142">
        <f>Finish!F150</f>
        <v>6.3194444444444442E-2</v>
      </c>
      <c r="F148" s="140" t="e">
        <f>Finish!P150</f>
        <v>#N/A</v>
      </c>
    </row>
    <row r="149" spans="1:6" x14ac:dyDescent="0.25">
      <c r="A149" s="140">
        <f>IF(Finish!J151="",Finish!H151,Finish!H151&amp;" (fem "&amp;Finish!J151&amp;")")</f>
        <v>148</v>
      </c>
      <c r="B149" s="141" t="str">
        <f>Finish!M151</f>
        <v/>
      </c>
      <c r="C149" s="141" t="str">
        <f>Finish!N151</f>
        <v/>
      </c>
      <c r="D149" s="140" t="str">
        <f>Finish!O151</f>
        <v/>
      </c>
      <c r="E149" s="142">
        <f>Finish!F151</f>
        <v>6.3194444444444442E-2</v>
      </c>
      <c r="F149" s="140" t="e">
        <f>Finish!P151</f>
        <v>#N/A</v>
      </c>
    </row>
    <row r="150" spans="1:6" x14ac:dyDescent="0.25">
      <c r="A150" s="140">
        <f>IF(Finish!J152="",Finish!H152,Finish!H152&amp;" (fem "&amp;Finish!J152&amp;")")</f>
        <v>149</v>
      </c>
      <c r="B150" s="141" t="str">
        <f>Finish!M152</f>
        <v/>
      </c>
      <c r="C150" s="141" t="str">
        <f>Finish!N152</f>
        <v/>
      </c>
      <c r="D150" s="140" t="str">
        <f>Finish!O152</f>
        <v/>
      </c>
      <c r="E150" s="142">
        <f>Finish!F152</f>
        <v>6.3194444444444442E-2</v>
      </c>
      <c r="F150" s="140" t="e">
        <f>Finish!P152</f>
        <v>#N/A</v>
      </c>
    </row>
    <row r="151" spans="1:6" x14ac:dyDescent="0.25">
      <c r="A151" s="140">
        <f>IF(Finish!J153="",Finish!H153,Finish!H153&amp;" (fem "&amp;Finish!J153&amp;")")</f>
        <v>150</v>
      </c>
      <c r="B151" s="141" t="str">
        <f>Finish!M153</f>
        <v/>
      </c>
      <c r="C151" s="141" t="str">
        <f>Finish!N153</f>
        <v/>
      </c>
      <c r="D151" s="140" t="str">
        <f>Finish!O153</f>
        <v/>
      </c>
      <c r="E151" s="142">
        <f>Finish!F153</f>
        <v>6.3194444444444442E-2</v>
      </c>
      <c r="F151" s="140" t="e">
        <f>Finish!P153</f>
        <v>#N/A</v>
      </c>
    </row>
    <row r="152" spans="1:6" x14ac:dyDescent="0.25">
      <c r="A152" s="140">
        <f>IF(Finish!J154="",Finish!H154,Finish!H154&amp;" (fem "&amp;Finish!J154&amp;")")</f>
        <v>151</v>
      </c>
      <c r="B152" s="141" t="str">
        <f>Finish!M154</f>
        <v/>
      </c>
      <c r="C152" s="141" t="str">
        <f>Finish!N154</f>
        <v/>
      </c>
      <c r="D152" s="140" t="str">
        <f>Finish!O154</f>
        <v/>
      </c>
      <c r="E152" s="142">
        <f>Finish!F154</f>
        <v>6.3194444444444442E-2</v>
      </c>
      <c r="F152" s="140" t="e">
        <f>Finish!P154</f>
        <v>#N/A</v>
      </c>
    </row>
    <row r="153" spans="1:6" x14ac:dyDescent="0.25">
      <c r="A153" s="140">
        <f>IF(Finish!J155="",Finish!H155,Finish!H155&amp;" (fem "&amp;Finish!J155&amp;")")</f>
        <v>152</v>
      </c>
      <c r="B153" s="141" t="str">
        <f>Finish!M155</f>
        <v/>
      </c>
      <c r="C153" s="141" t="str">
        <f>Finish!N155</f>
        <v/>
      </c>
      <c r="D153" s="140" t="str">
        <f>Finish!O155</f>
        <v/>
      </c>
      <c r="E153" s="142">
        <f>Finish!F155</f>
        <v>6.3194444444444442E-2</v>
      </c>
      <c r="F153" s="140" t="e">
        <f>Finish!P155</f>
        <v>#N/A</v>
      </c>
    </row>
    <row r="154" spans="1:6" x14ac:dyDescent="0.25">
      <c r="A154" s="140">
        <f>IF(Finish!J156="",Finish!H156,Finish!H156&amp;" (fem "&amp;Finish!J156&amp;")")</f>
        <v>153</v>
      </c>
      <c r="B154" s="141" t="str">
        <f>Finish!M156</f>
        <v/>
      </c>
      <c r="C154" s="141" t="str">
        <f>Finish!N156</f>
        <v/>
      </c>
      <c r="D154" s="140" t="str">
        <f>Finish!O156</f>
        <v/>
      </c>
      <c r="E154" s="142">
        <f>Finish!F156</f>
        <v>6.3194444444444442E-2</v>
      </c>
      <c r="F154" s="140" t="e">
        <f>Finish!P156</f>
        <v>#N/A</v>
      </c>
    </row>
    <row r="155" spans="1:6" x14ac:dyDescent="0.25">
      <c r="A155" s="140">
        <f>IF(Finish!J157="",Finish!H157,Finish!H157&amp;" (fem "&amp;Finish!J157&amp;")")</f>
        <v>154</v>
      </c>
      <c r="B155" s="141" t="str">
        <f>Finish!M157</f>
        <v/>
      </c>
      <c r="C155" s="141" t="str">
        <f>Finish!N157</f>
        <v/>
      </c>
      <c r="D155" s="140" t="str">
        <f>Finish!O157</f>
        <v/>
      </c>
      <c r="E155" s="142">
        <f>Finish!F157</f>
        <v>6.3194444444444442E-2</v>
      </c>
      <c r="F155" s="140" t="e">
        <f>Finish!P157</f>
        <v>#N/A</v>
      </c>
    </row>
    <row r="156" spans="1:6" x14ac:dyDescent="0.25">
      <c r="A156" s="140">
        <f>IF(Finish!J158="",Finish!H158,Finish!H158&amp;" (fem "&amp;Finish!J158&amp;")")</f>
        <v>155</v>
      </c>
      <c r="B156" s="141" t="str">
        <f>Finish!M158</f>
        <v/>
      </c>
      <c r="C156" s="141" t="str">
        <f>Finish!N158</f>
        <v/>
      </c>
      <c r="D156" s="140" t="str">
        <f>Finish!O158</f>
        <v/>
      </c>
      <c r="E156" s="142">
        <f>Finish!F158</f>
        <v>6.3194444444444442E-2</v>
      </c>
      <c r="F156" s="140" t="e">
        <f>Finish!P158</f>
        <v>#N/A</v>
      </c>
    </row>
    <row r="157" spans="1:6" x14ac:dyDescent="0.25">
      <c r="A157" s="140">
        <f>IF(Finish!J159="",Finish!H159,Finish!H159&amp;" (fem "&amp;Finish!J159&amp;")")</f>
        <v>156</v>
      </c>
      <c r="B157" s="141" t="str">
        <f>Finish!M159</f>
        <v/>
      </c>
      <c r="C157" s="141" t="str">
        <f>Finish!N159</f>
        <v/>
      </c>
      <c r="D157" s="140" t="str">
        <f>Finish!O159</f>
        <v/>
      </c>
      <c r="E157" s="142">
        <f>Finish!F159</f>
        <v>6.3194444444444442E-2</v>
      </c>
      <c r="F157" s="140" t="e">
        <f>Finish!P159</f>
        <v>#N/A</v>
      </c>
    </row>
    <row r="158" spans="1:6" x14ac:dyDescent="0.25">
      <c r="A158" s="140">
        <f>IF(Finish!J160="",Finish!H160,Finish!H160&amp;" (fem "&amp;Finish!J160&amp;")")</f>
        <v>157</v>
      </c>
      <c r="B158" s="141" t="str">
        <f>Finish!M160</f>
        <v/>
      </c>
      <c r="C158" s="141" t="str">
        <f>Finish!N160</f>
        <v/>
      </c>
      <c r="D158" s="140" t="str">
        <f>Finish!O160</f>
        <v/>
      </c>
      <c r="E158" s="142">
        <f>Finish!F160</f>
        <v>6.3194444444444442E-2</v>
      </c>
      <c r="F158" s="140" t="e">
        <f>Finish!P160</f>
        <v>#N/A</v>
      </c>
    </row>
    <row r="159" spans="1:6" x14ac:dyDescent="0.25">
      <c r="A159" s="140">
        <f>IF(Finish!J161="",Finish!H161,Finish!H161&amp;" (fem "&amp;Finish!J161&amp;")")</f>
        <v>158</v>
      </c>
      <c r="B159" s="141" t="str">
        <f>Finish!M161</f>
        <v/>
      </c>
      <c r="C159" s="141" t="str">
        <f>Finish!N161</f>
        <v/>
      </c>
      <c r="D159" s="140" t="str">
        <f>Finish!O161</f>
        <v/>
      </c>
      <c r="E159" s="142">
        <f>Finish!F161</f>
        <v>6.3194444444444442E-2</v>
      </c>
      <c r="F159" s="140" t="e">
        <f>Finish!P161</f>
        <v>#N/A</v>
      </c>
    </row>
    <row r="160" spans="1:6" x14ac:dyDescent="0.25">
      <c r="A160" s="140">
        <f>IF(Finish!J162="",Finish!H162,Finish!H162&amp;" (fem "&amp;Finish!J162&amp;")")</f>
        <v>159</v>
      </c>
      <c r="B160" s="141" t="str">
        <f>Finish!M162</f>
        <v/>
      </c>
      <c r="C160" s="141" t="str">
        <f>Finish!N162</f>
        <v/>
      </c>
      <c r="D160" s="140" t="str">
        <f>Finish!O162</f>
        <v/>
      </c>
      <c r="E160" s="142">
        <f>Finish!F162</f>
        <v>6.3194444444444442E-2</v>
      </c>
      <c r="F160" s="140" t="e">
        <f>Finish!P162</f>
        <v>#N/A</v>
      </c>
    </row>
    <row r="161" spans="1:6" x14ac:dyDescent="0.25">
      <c r="A161" s="140">
        <f>IF(Finish!J163="",Finish!H163,Finish!H163&amp;" (fem "&amp;Finish!J163&amp;")")</f>
        <v>160</v>
      </c>
      <c r="B161" s="141" t="str">
        <f>Finish!M163</f>
        <v/>
      </c>
      <c r="C161" s="141" t="str">
        <f>Finish!N163</f>
        <v/>
      </c>
      <c r="D161" s="140" t="str">
        <f>Finish!O163</f>
        <v/>
      </c>
      <c r="E161" s="142">
        <f>Finish!F163</f>
        <v>6.3194444444444442E-2</v>
      </c>
      <c r="F161" s="140" t="e">
        <f>Finish!P163</f>
        <v>#N/A</v>
      </c>
    </row>
    <row r="162" spans="1:6" x14ac:dyDescent="0.25">
      <c r="A162" s="140">
        <f>IF(Finish!J164="",Finish!H164,Finish!H164&amp;" (fem "&amp;Finish!J164&amp;")")</f>
        <v>161</v>
      </c>
      <c r="B162" s="141" t="str">
        <f>Finish!M164</f>
        <v/>
      </c>
      <c r="C162" s="141" t="str">
        <f>Finish!N164</f>
        <v/>
      </c>
      <c r="D162" s="140" t="str">
        <f>Finish!O164</f>
        <v/>
      </c>
      <c r="E162" s="142">
        <f>Finish!F164</f>
        <v>6.3194444444444442E-2</v>
      </c>
      <c r="F162" s="140" t="e">
        <f>Finish!P164</f>
        <v>#N/A</v>
      </c>
    </row>
    <row r="163" spans="1:6" x14ac:dyDescent="0.25">
      <c r="A163" s="140">
        <f>IF(Finish!J165="",Finish!H165,Finish!H165&amp;" (fem "&amp;Finish!J165&amp;")")</f>
        <v>162</v>
      </c>
      <c r="B163" s="141" t="str">
        <f>Finish!M165</f>
        <v/>
      </c>
      <c r="C163" s="141" t="str">
        <f>Finish!N165</f>
        <v/>
      </c>
      <c r="D163" s="140" t="str">
        <f>Finish!O165</f>
        <v/>
      </c>
      <c r="E163" s="142">
        <f>Finish!F165</f>
        <v>6.3194444444444442E-2</v>
      </c>
      <c r="F163" s="140" t="e">
        <f>Finish!P165</f>
        <v>#N/A</v>
      </c>
    </row>
    <row r="164" spans="1:6" x14ac:dyDescent="0.25">
      <c r="A164" s="140">
        <f>IF(Finish!J166="",Finish!H166,Finish!H166&amp;" (fem "&amp;Finish!J166&amp;")")</f>
        <v>163</v>
      </c>
      <c r="B164" s="141" t="str">
        <f>Finish!M166</f>
        <v/>
      </c>
      <c r="C164" s="141" t="str">
        <f>Finish!N166</f>
        <v/>
      </c>
      <c r="D164" s="140" t="str">
        <f>Finish!O166</f>
        <v/>
      </c>
      <c r="E164" s="142">
        <f>Finish!F166</f>
        <v>6.3194444444444442E-2</v>
      </c>
      <c r="F164" s="140" t="e">
        <f>Finish!P166</f>
        <v>#N/A</v>
      </c>
    </row>
    <row r="165" spans="1:6" x14ac:dyDescent="0.25">
      <c r="A165" s="140">
        <f>IF(Finish!J167="",Finish!H167,Finish!H167&amp;" (fem "&amp;Finish!J167&amp;")")</f>
        <v>164</v>
      </c>
      <c r="B165" s="141" t="str">
        <f>Finish!M167</f>
        <v/>
      </c>
      <c r="C165" s="141" t="str">
        <f>Finish!N167</f>
        <v/>
      </c>
      <c r="D165" s="140" t="str">
        <f>Finish!O167</f>
        <v/>
      </c>
      <c r="E165" s="142">
        <f>Finish!F167</f>
        <v>6.3194444444444442E-2</v>
      </c>
      <c r="F165" s="140" t="e">
        <f>Finish!P167</f>
        <v>#N/A</v>
      </c>
    </row>
    <row r="166" spans="1:6" x14ac:dyDescent="0.25">
      <c r="A166" s="140">
        <f>IF(Finish!J168="",Finish!H168,Finish!H168&amp;" (fem "&amp;Finish!J168&amp;")")</f>
        <v>165</v>
      </c>
      <c r="B166" s="141" t="str">
        <f>Finish!M168</f>
        <v/>
      </c>
      <c r="C166" s="141" t="str">
        <f>Finish!N168</f>
        <v/>
      </c>
      <c r="D166" s="140" t="str">
        <f>Finish!O168</f>
        <v/>
      </c>
      <c r="E166" s="142">
        <f>Finish!F168</f>
        <v>6.3194444444444442E-2</v>
      </c>
      <c r="F166" s="140" t="e">
        <f>Finish!P168</f>
        <v>#N/A</v>
      </c>
    </row>
    <row r="167" spans="1:6" x14ac:dyDescent="0.25">
      <c r="A167" s="140">
        <f>IF(Finish!J169="",Finish!H169,Finish!H169&amp;" (fem "&amp;Finish!J169&amp;")")</f>
        <v>166</v>
      </c>
      <c r="B167" s="141" t="str">
        <f>Finish!M169</f>
        <v/>
      </c>
      <c r="C167" s="141" t="str">
        <f>Finish!N169</f>
        <v/>
      </c>
      <c r="D167" s="140" t="str">
        <f>Finish!O169</f>
        <v/>
      </c>
      <c r="E167" s="142">
        <f>Finish!F169</f>
        <v>6.3194444444444442E-2</v>
      </c>
      <c r="F167" s="140" t="e">
        <f>Finish!P169</f>
        <v>#N/A</v>
      </c>
    </row>
    <row r="168" spans="1:6" x14ac:dyDescent="0.25">
      <c r="A168" s="140">
        <f>IF(Finish!J170="",Finish!H170,Finish!H170&amp;" (fem "&amp;Finish!J170&amp;")")</f>
        <v>167</v>
      </c>
      <c r="B168" s="141" t="str">
        <f>Finish!M170</f>
        <v/>
      </c>
      <c r="C168" s="141" t="str">
        <f>Finish!N170</f>
        <v/>
      </c>
      <c r="D168" s="140" t="str">
        <f>Finish!O170</f>
        <v/>
      </c>
      <c r="E168" s="142">
        <f>Finish!F170</f>
        <v>6.3194444444444442E-2</v>
      </c>
      <c r="F168" s="140" t="e">
        <f>Finish!P170</f>
        <v>#N/A</v>
      </c>
    </row>
    <row r="169" spans="1:6" x14ac:dyDescent="0.25">
      <c r="A169" s="140">
        <f>IF(Finish!J171="",Finish!H171,Finish!H171&amp;" (fem "&amp;Finish!J171&amp;")")</f>
        <v>168</v>
      </c>
      <c r="B169" s="141" t="str">
        <f>Finish!M171</f>
        <v/>
      </c>
      <c r="C169" s="141" t="str">
        <f>Finish!N171</f>
        <v/>
      </c>
      <c r="D169" s="140" t="str">
        <f>Finish!O171</f>
        <v/>
      </c>
      <c r="E169" s="142">
        <f>Finish!F171</f>
        <v>6.3194444444444442E-2</v>
      </c>
      <c r="F169" s="140" t="e">
        <f>Finish!P171</f>
        <v>#N/A</v>
      </c>
    </row>
    <row r="170" spans="1:6" x14ac:dyDescent="0.25">
      <c r="A170" s="140">
        <f>IF(Finish!J172="",Finish!H172,Finish!H172&amp;" (fem "&amp;Finish!J172&amp;")")</f>
        <v>169</v>
      </c>
      <c r="B170" s="141" t="str">
        <f>Finish!M172</f>
        <v/>
      </c>
      <c r="C170" s="141" t="str">
        <f>Finish!N172</f>
        <v/>
      </c>
      <c r="D170" s="140" t="str">
        <f>Finish!O172</f>
        <v/>
      </c>
      <c r="E170" s="142">
        <f>Finish!F172</f>
        <v>6.3194444444444442E-2</v>
      </c>
      <c r="F170" s="140" t="e">
        <f>Finish!P172</f>
        <v>#N/A</v>
      </c>
    </row>
    <row r="171" spans="1:6" x14ac:dyDescent="0.25">
      <c r="A171" s="140">
        <f>IF(Finish!J173="",Finish!H173,Finish!H173&amp;" (fem "&amp;Finish!J173&amp;")")</f>
        <v>170</v>
      </c>
      <c r="B171" s="141" t="str">
        <f>Finish!M173</f>
        <v/>
      </c>
      <c r="C171" s="141" t="str">
        <f>Finish!N173</f>
        <v/>
      </c>
      <c r="D171" s="140" t="str">
        <f>Finish!O173</f>
        <v/>
      </c>
      <c r="E171" s="142">
        <f>Finish!F173</f>
        <v>6.3194444444444442E-2</v>
      </c>
      <c r="F171" s="140" t="e">
        <f>Finish!P173</f>
        <v>#N/A</v>
      </c>
    </row>
    <row r="172" spans="1:6" x14ac:dyDescent="0.25">
      <c r="A172" s="140">
        <f>IF(Finish!J174="",Finish!H174,Finish!H174&amp;" (fem "&amp;Finish!J174&amp;")")</f>
        <v>171</v>
      </c>
      <c r="B172" s="141" t="str">
        <f>Finish!M174</f>
        <v/>
      </c>
      <c r="C172" s="141" t="str">
        <f>Finish!N174</f>
        <v/>
      </c>
      <c r="D172" s="140" t="str">
        <f>Finish!O174</f>
        <v/>
      </c>
      <c r="E172" s="142">
        <f>Finish!F174</f>
        <v>6.3194444444444442E-2</v>
      </c>
      <c r="F172" s="140" t="e">
        <f>Finish!P174</f>
        <v>#N/A</v>
      </c>
    </row>
    <row r="173" spans="1:6" x14ac:dyDescent="0.25">
      <c r="A173" s="140">
        <f>IF(Finish!J175="",Finish!H175,Finish!H175&amp;" (fem "&amp;Finish!J175&amp;")")</f>
        <v>172</v>
      </c>
      <c r="B173" s="141" t="str">
        <f>Finish!M175</f>
        <v/>
      </c>
      <c r="C173" s="141" t="str">
        <f>Finish!N175</f>
        <v/>
      </c>
      <c r="D173" s="140" t="str">
        <f>Finish!O175</f>
        <v/>
      </c>
      <c r="E173" s="142">
        <f>Finish!F175</f>
        <v>6.3194444444444442E-2</v>
      </c>
      <c r="F173" s="140" t="e">
        <f>Finish!P175</f>
        <v>#N/A</v>
      </c>
    </row>
    <row r="174" spans="1:6" x14ac:dyDescent="0.25">
      <c r="A174" s="140">
        <f>IF(Finish!J176="",Finish!H176,Finish!H176&amp;" (fem "&amp;Finish!J176&amp;")")</f>
        <v>173</v>
      </c>
      <c r="B174" s="141" t="str">
        <f>Finish!M176</f>
        <v/>
      </c>
      <c r="C174" s="141" t="str">
        <f>Finish!N176</f>
        <v/>
      </c>
      <c r="D174" s="140" t="str">
        <f>Finish!O176</f>
        <v/>
      </c>
      <c r="E174" s="142">
        <f>Finish!F176</f>
        <v>6.3194444444444442E-2</v>
      </c>
      <c r="F174" s="140" t="e">
        <f>Finish!P176</f>
        <v>#N/A</v>
      </c>
    </row>
    <row r="175" spans="1:6" x14ac:dyDescent="0.25">
      <c r="A175" s="140">
        <f>IF(Finish!J177="",Finish!H177,Finish!H177&amp;" (fem "&amp;Finish!J177&amp;")")</f>
        <v>174</v>
      </c>
      <c r="B175" s="141" t="str">
        <f>Finish!M177</f>
        <v/>
      </c>
      <c r="C175" s="141" t="str">
        <f>Finish!N177</f>
        <v/>
      </c>
      <c r="D175" s="140" t="str">
        <f>Finish!O177</f>
        <v/>
      </c>
      <c r="E175" s="142">
        <f>Finish!F177</f>
        <v>6.3194444444444442E-2</v>
      </c>
      <c r="F175" s="140" t="e">
        <f>Finish!P177</f>
        <v>#N/A</v>
      </c>
    </row>
    <row r="176" spans="1:6" x14ac:dyDescent="0.25">
      <c r="A176" s="140">
        <f>IF(Finish!J178="",Finish!H178,Finish!H178&amp;" (fem "&amp;Finish!J178&amp;")")</f>
        <v>175</v>
      </c>
      <c r="B176" s="141" t="str">
        <f>Finish!M178</f>
        <v/>
      </c>
      <c r="C176" s="141" t="str">
        <f>Finish!N178</f>
        <v/>
      </c>
      <c r="D176" s="140" t="str">
        <f>Finish!O178</f>
        <v/>
      </c>
      <c r="E176" s="142">
        <f>Finish!F178</f>
        <v>6.3194444444444442E-2</v>
      </c>
      <c r="F176" s="140" t="e">
        <f>Finish!P178</f>
        <v>#N/A</v>
      </c>
    </row>
    <row r="177" spans="1:6" x14ac:dyDescent="0.25">
      <c r="A177" s="140">
        <f>IF(Finish!J179="",Finish!H179,Finish!H179&amp;" (fem "&amp;Finish!J179&amp;")")</f>
        <v>176</v>
      </c>
      <c r="B177" s="141" t="str">
        <f>Finish!M179</f>
        <v/>
      </c>
      <c r="C177" s="141" t="str">
        <f>Finish!N179</f>
        <v/>
      </c>
      <c r="D177" s="140" t="str">
        <f>Finish!O179</f>
        <v/>
      </c>
      <c r="E177" s="142">
        <f>Finish!F179</f>
        <v>6.3194444444444442E-2</v>
      </c>
      <c r="F177" s="140" t="e">
        <f>Finish!P179</f>
        <v>#N/A</v>
      </c>
    </row>
    <row r="178" spans="1:6" x14ac:dyDescent="0.25">
      <c r="A178" s="140">
        <f>IF(Finish!J180="",Finish!H180,Finish!H180&amp;" (fem "&amp;Finish!J180&amp;")")</f>
        <v>177</v>
      </c>
      <c r="B178" s="141" t="str">
        <f>Finish!M180</f>
        <v/>
      </c>
      <c r="C178" s="141" t="str">
        <f>Finish!N180</f>
        <v/>
      </c>
      <c r="D178" s="140" t="str">
        <f>Finish!O180</f>
        <v/>
      </c>
      <c r="E178" s="142">
        <f>Finish!F180</f>
        <v>6.3194444444444442E-2</v>
      </c>
      <c r="F178" s="140" t="e">
        <f>Finish!P180</f>
        <v>#N/A</v>
      </c>
    </row>
    <row r="179" spans="1:6" x14ac:dyDescent="0.25">
      <c r="A179" s="140">
        <f>IF(Finish!J181="",Finish!H181,Finish!H181&amp;" (fem "&amp;Finish!J181&amp;")")</f>
        <v>178</v>
      </c>
      <c r="B179" s="141" t="str">
        <f>Finish!M181</f>
        <v/>
      </c>
      <c r="C179" s="141" t="str">
        <f>Finish!N181</f>
        <v/>
      </c>
      <c r="D179" s="140" t="str">
        <f>Finish!O181</f>
        <v/>
      </c>
      <c r="E179" s="142">
        <f>Finish!F181</f>
        <v>6.3194444444444442E-2</v>
      </c>
      <c r="F179" s="140" t="e">
        <f>Finish!P181</f>
        <v>#N/A</v>
      </c>
    </row>
    <row r="180" spans="1:6" x14ac:dyDescent="0.25">
      <c r="A180" s="140">
        <f>IF(Finish!J182="",Finish!H182,Finish!H182&amp;" (fem "&amp;Finish!J182&amp;")")</f>
        <v>179</v>
      </c>
      <c r="B180" s="141" t="str">
        <f>Finish!M182</f>
        <v/>
      </c>
      <c r="C180" s="141" t="str">
        <f>Finish!N182</f>
        <v/>
      </c>
      <c r="D180" s="140" t="str">
        <f>Finish!O182</f>
        <v/>
      </c>
      <c r="E180" s="142">
        <f>Finish!F182</f>
        <v>6.3194444444444442E-2</v>
      </c>
      <c r="F180" s="140" t="e">
        <f>Finish!P182</f>
        <v>#N/A</v>
      </c>
    </row>
    <row r="181" spans="1:6" x14ac:dyDescent="0.25">
      <c r="A181" s="140">
        <f>IF(Finish!J183="",Finish!H183,Finish!H183&amp;" (fem "&amp;Finish!J183&amp;")")</f>
        <v>180</v>
      </c>
      <c r="B181" s="141" t="str">
        <f>Finish!M183</f>
        <v/>
      </c>
      <c r="C181" s="141" t="str">
        <f>Finish!N183</f>
        <v/>
      </c>
      <c r="D181" s="140" t="str">
        <f>Finish!O183</f>
        <v/>
      </c>
      <c r="E181" s="142">
        <f>Finish!F183</f>
        <v>6.3194444444444442E-2</v>
      </c>
      <c r="F181" s="140" t="e">
        <f>Finish!P183</f>
        <v>#N/A</v>
      </c>
    </row>
    <row r="182" spans="1:6" x14ac:dyDescent="0.25">
      <c r="A182" s="140">
        <f>IF(Finish!J184="",Finish!H184,Finish!H184&amp;" (fem "&amp;Finish!J184&amp;")")</f>
        <v>181</v>
      </c>
      <c r="B182" s="141" t="str">
        <f>Finish!M184</f>
        <v/>
      </c>
      <c r="C182" s="141" t="str">
        <f>Finish!N184</f>
        <v/>
      </c>
      <c r="D182" s="140" t="str">
        <f>Finish!O184</f>
        <v/>
      </c>
      <c r="E182" s="142">
        <f>Finish!F184</f>
        <v>6.3194444444444442E-2</v>
      </c>
      <c r="F182" s="140" t="e">
        <f>Finish!P184</f>
        <v>#N/A</v>
      </c>
    </row>
    <row r="183" spans="1:6" x14ac:dyDescent="0.25">
      <c r="A183" s="140">
        <f>IF(Finish!J185="",Finish!H185,Finish!H185&amp;" (fem "&amp;Finish!J185&amp;")")</f>
        <v>182</v>
      </c>
      <c r="B183" s="141" t="str">
        <f>Finish!M185</f>
        <v/>
      </c>
      <c r="C183" s="141" t="str">
        <f>Finish!N185</f>
        <v/>
      </c>
      <c r="D183" s="140" t="str">
        <f>Finish!O185</f>
        <v/>
      </c>
      <c r="E183" s="142">
        <f>Finish!F185</f>
        <v>6.3194444444444442E-2</v>
      </c>
      <c r="F183" s="140" t="e">
        <f>Finish!P185</f>
        <v>#N/A</v>
      </c>
    </row>
    <row r="184" spans="1:6" x14ac:dyDescent="0.25">
      <c r="A184" s="140">
        <f>IF(Finish!J186="",Finish!H186,Finish!H186&amp;" (fem "&amp;Finish!J186&amp;")")</f>
        <v>183</v>
      </c>
      <c r="B184" s="141" t="str">
        <f>Finish!M186</f>
        <v/>
      </c>
      <c r="C184" s="141" t="str">
        <f>Finish!N186</f>
        <v/>
      </c>
      <c r="D184" s="140" t="str">
        <f>Finish!O186</f>
        <v/>
      </c>
      <c r="E184" s="142">
        <f>Finish!F186</f>
        <v>6.3194444444444442E-2</v>
      </c>
      <c r="F184" s="140" t="e">
        <f>Finish!P186</f>
        <v>#N/A</v>
      </c>
    </row>
    <row r="185" spans="1:6" x14ac:dyDescent="0.25">
      <c r="A185" s="140">
        <f>IF(Finish!J187="",Finish!H187,Finish!H187&amp;" (fem "&amp;Finish!J187&amp;")")</f>
        <v>184</v>
      </c>
      <c r="B185" s="141" t="str">
        <f>Finish!M187</f>
        <v/>
      </c>
      <c r="C185" s="141" t="str">
        <f>Finish!N187</f>
        <v/>
      </c>
      <c r="D185" s="140" t="str">
        <f>Finish!O187</f>
        <v/>
      </c>
      <c r="E185" s="142">
        <f>Finish!F187</f>
        <v>6.3194444444444442E-2</v>
      </c>
      <c r="F185" s="140" t="e">
        <f>Finish!P187</f>
        <v>#N/A</v>
      </c>
    </row>
    <row r="186" spans="1:6" x14ac:dyDescent="0.25">
      <c r="A186" s="140">
        <f>IF(Finish!J188="",Finish!H188,Finish!H188&amp;" (fem "&amp;Finish!J188&amp;")")</f>
        <v>185</v>
      </c>
      <c r="B186" s="141" t="str">
        <f>Finish!M188</f>
        <v/>
      </c>
      <c r="C186" s="141" t="str">
        <f>Finish!N188</f>
        <v/>
      </c>
      <c r="D186" s="140" t="str">
        <f>Finish!O188</f>
        <v/>
      </c>
      <c r="E186" s="142">
        <f>Finish!F188</f>
        <v>6.3194444444444442E-2</v>
      </c>
      <c r="F186" s="140" t="e">
        <f>Finish!P188</f>
        <v>#N/A</v>
      </c>
    </row>
    <row r="187" spans="1:6" x14ac:dyDescent="0.25">
      <c r="A187" s="140">
        <f>IF(Finish!J189="",Finish!H189,Finish!H189&amp;" (fem "&amp;Finish!J189&amp;")")</f>
        <v>186</v>
      </c>
      <c r="B187" s="141" t="str">
        <f>Finish!M189</f>
        <v/>
      </c>
      <c r="C187" s="141" t="str">
        <f>Finish!N189</f>
        <v/>
      </c>
      <c r="D187" s="140" t="str">
        <f>Finish!O189</f>
        <v/>
      </c>
      <c r="E187" s="142">
        <f>Finish!F189</f>
        <v>6.3194444444444442E-2</v>
      </c>
      <c r="F187" s="140" t="e">
        <f>Finish!P189</f>
        <v>#N/A</v>
      </c>
    </row>
    <row r="188" spans="1:6" x14ac:dyDescent="0.25">
      <c r="A188" s="140">
        <f>IF(Finish!J190="",Finish!H190,Finish!H190&amp;" (fem "&amp;Finish!J190&amp;")")</f>
        <v>187</v>
      </c>
      <c r="B188" s="141" t="str">
        <f>Finish!M190</f>
        <v/>
      </c>
      <c r="C188" s="141" t="str">
        <f>Finish!N190</f>
        <v/>
      </c>
      <c r="D188" s="140" t="str">
        <f>Finish!O190</f>
        <v/>
      </c>
      <c r="E188" s="142">
        <f>Finish!F190</f>
        <v>6.3194444444444442E-2</v>
      </c>
      <c r="F188" s="140" t="e">
        <f>Finish!P190</f>
        <v>#N/A</v>
      </c>
    </row>
    <row r="189" spans="1:6" x14ac:dyDescent="0.25">
      <c r="A189" s="140">
        <f>IF(Finish!J191="",Finish!H191,Finish!H191&amp;" (fem "&amp;Finish!J191&amp;")")</f>
        <v>188</v>
      </c>
      <c r="B189" s="141" t="str">
        <f>Finish!M191</f>
        <v/>
      </c>
      <c r="C189" s="141" t="str">
        <f>Finish!N191</f>
        <v/>
      </c>
      <c r="D189" s="140" t="str">
        <f>Finish!O191</f>
        <v/>
      </c>
      <c r="E189" s="142">
        <f>Finish!F191</f>
        <v>6.3194444444444442E-2</v>
      </c>
      <c r="F189" s="140" t="e">
        <f>Finish!P191</f>
        <v>#N/A</v>
      </c>
    </row>
    <row r="190" spans="1:6" x14ac:dyDescent="0.25">
      <c r="A190" s="140">
        <f>IF(Finish!J192="",Finish!H192,Finish!H192&amp;" (fem "&amp;Finish!J192&amp;")")</f>
        <v>189</v>
      </c>
      <c r="B190" s="141" t="str">
        <f>Finish!M192</f>
        <v/>
      </c>
      <c r="C190" s="141" t="str">
        <f>Finish!N192</f>
        <v/>
      </c>
      <c r="D190" s="140" t="str">
        <f>Finish!O192</f>
        <v/>
      </c>
      <c r="E190" s="142">
        <f>Finish!F192</f>
        <v>6.3194444444444442E-2</v>
      </c>
      <c r="F190" s="140" t="e">
        <f>Finish!P192</f>
        <v>#N/A</v>
      </c>
    </row>
    <row r="191" spans="1:6" x14ac:dyDescent="0.25">
      <c r="A191" s="140">
        <f>IF(Finish!J193="",Finish!H193,Finish!H193&amp;" (fem "&amp;Finish!J193&amp;")")</f>
        <v>190</v>
      </c>
      <c r="B191" s="141" t="str">
        <f>Finish!M193</f>
        <v/>
      </c>
      <c r="C191" s="141" t="str">
        <f>Finish!N193</f>
        <v/>
      </c>
      <c r="D191" s="140" t="str">
        <f>Finish!O193</f>
        <v/>
      </c>
      <c r="E191" s="142">
        <f>Finish!F193</f>
        <v>6.3194444444444442E-2</v>
      </c>
      <c r="F191" s="140" t="e">
        <f>Finish!P193</f>
        <v>#N/A</v>
      </c>
    </row>
    <row r="192" spans="1:6" x14ac:dyDescent="0.25">
      <c r="A192" s="140">
        <f>IF(Finish!J194="",Finish!H194,Finish!H194&amp;" (fem "&amp;Finish!J194&amp;")")</f>
        <v>191</v>
      </c>
      <c r="B192" s="141" t="str">
        <f>Finish!M194</f>
        <v/>
      </c>
      <c r="C192" s="141" t="str">
        <f>Finish!N194</f>
        <v/>
      </c>
      <c r="D192" s="140" t="str">
        <f>Finish!O194</f>
        <v/>
      </c>
      <c r="E192" s="142">
        <f>Finish!F194</f>
        <v>6.3194444444444442E-2</v>
      </c>
      <c r="F192" s="140" t="e">
        <f>Finish!P194</f>
        <v>#N/A</v>
      </c>
    </row>
    <row r="193" spans="1:6" x14ac:dyDescent="0.25">
      <c r="A193" s="140">
        <f>IF(Finish!J195="",Finish!H195,Finish!H195&amp;" (fem "&amp;Finish!J195&amp;")")</f>
        <v>192</v>
      </c>
      <c r="B193" s="141" t="str">
        <f>Finish!M195</f>
        <v/>
      </c>
      <c r="C193" s="141" t="str">
        <f>Finish!N195</f>
        <v/>
      </c>
      <c r="D193" s="140" t="str">
        <f>Finish!O195</f>
        <v/>
      </c>
      <c r="E193" s="142">
        <f>Finish!F195</f>
        <v>6.3194444444444442E-2</v>
      </c>
      <c r="F193" s="140" t="e">
        <f>Finish!P195</f>
        <v>#N/A</v>
      </c>
    </row>
    <row r="194" spans="1:6" x14ac:dyDescent="0.25">
      <c r="A194" s="140">
        <f>IF(Finish!J196="",Finish!H196,Finish!H196&amp;" (fem "&amp;Finish!J196&amp;")")</f>
        <v>193</v>
      </c>
      <c r="B194" s="141" t="str">
        <f>Finish!M196</f>
        <v/>
      </c>
      <c r="C194" s="141" t="str">
        <f>Finish!N196</f>
        <v/>
      </c>
      <c r="D194" s="140" t="str">
        <f>Finish!O196</f>
        <v/>
      </c>
      <c r="E194" s="142">
        <f>Finish!F196</f>
        <v>6.3194444444444442E-2</v>
      </c>
      <c r="F194" s="140" t="e">
        <f>Finish!P196</f>
        <v>#N/A</v>
      </c>
    </row>
    <row r="195" spans="1:6" x14ac:dyDescent="0.25">
      <c r="A195" s="140">
        <f>IF(Finish!J197="",Finish!H197,Finish!H197&amp;" (fem "&amp;Finish!J197&amp;")")</f>
        <v>194</v>
      </c>
      <c r="B195" s="141" t="str">
        <f>Finish!M197</f>
        <v/>
      </c>
      <c r="C195" s="141" t="str">
        <f>Finish!N197</f>
        <v/>
      </c>
      <c r="D195" s="140" t="str">
        <f>Finish!O197</f>
        <v/>
      </c>
      <c r="E195" s="142">
        <f>Finish!F197</f>
        <v>6.3194444444444442E-2</v>
      </c>
      <c r="F195" s="140" t="e">
        <f>Finish!P197</f>
        <v>#N/A</v>
      </c>
    </row>
    <row r="196" spans="1:6" x14ac:dyDescent="0.25">
      <c r="A196" s="140">
        <f>IF(Finish!J198="",Finish!H198,Finish!H198&amp;" (fem "&amp;Finish!J198&amp;")")</f>
        <v>195</v>
      </c>
      <c r="B196" s="141" t="str">
        <f>Finish!M198</f>
        <v/>
      </c>
      <c r="C196" s="141" t="str">
        <f>Finish!N198</f>
        <v/>
      </c>
      <c r="D196" s="140" t="str">
        <f>Finish!O198</f>
        <v/>
      </c>
      <c r="E196" s="142">
        <f>Finish!F198</f>
        <v>6.3194444444444442E-2</v>
      </c>
      <c r="F196" s="140" t="e">
        <f>Finish!P198</f>
        <v>#N/A</v>
      </c>
    </row>
    <row r="197" spans="1:6" x14ac:dyDescent="0.25">
      <c r="A197" s="140">
        <f>IF(Finish!J199="",Finish!H199,Finish!H199&amp;" (fem "&amp;Finish!J199&amp;")")</f>
        <v>196</v>
      </c>
      <c r="B197" s="141" t="str">
        <f>Finish!M199</f>
        <v/>
      </c>
      <c r="C197" s="141" t="str">
        <f>Finish!N199</f>
        <v/>
      </c>
      <c r="D197" s="140" t="str">
        <f>Finish!O199</f>
        <v/>
      </c>
      <c r="E197" s="142">
        <f>Finish!F199</f>
        <v>6.3194444444444442E-2</v>
      </c>
      <c r="F197" s="140" t="e">
        <f>Finish!P199</f>
        <v>#N/A</v>
      </c>
    </row>
    <row r="198" spans="1:6" x14ac:dyDescent="0.25">
      <c r="A198" s="140">
        <f>IF(Finish!J200="",Finish!H200,Finish!H200&amp;" (fem "&amp;Finish!J200&amp;")")</f>
        <v>197</v>
      </c>
      <c r="B198" s="141" t="str">
        <f>Finish!M200</f>
        <v/>
      </c>
      <c r="C198" s="141" t="str">
        <f>Finish!N200</f>
        <v/>
      </c>
      <c r="D198" s="140" t="str">
        <f>Finish!O200</f>
        <v/>
      </c>
      <c r="E198" s="142">
        <f>Finish!F200</f>
        <v>6.3194444444444442E-2</v>
      </c>
      <c r="F198" s="140" t="e">
        <f>Finish!P200</f>
        <v>#N/A</v>
      </c>
    </row>
    <row r="199" spans="1:6" x14ac:dyDescent="0.25">
      <c r="A199" s="140">
        <f>IF(Finish!J201="",Finish!H201,Finish!H201&amp;" (fem "&amp;Finish!J201&amp;")")</f>
        <v>198</v>
      </c>
      <c r="B199" s="141" t="str">
        <f>Finish!M201</f>
        <v/>
      </c>
      <c r="C199" s="141" t="str">
        <f>Finish!N201</f>
        <v/>
      </c>
      <c r="D199" s="140" t="str">
        <f>Finish!O201</f>
        <v/>
      </c>
      <c r="E199" s="142">
        <f>Finish!F201</f>
        <v>6.3194444444444442E-2</v>
      </c>
      <c r="F199" s="140" t="e">
        <f>Finish!P201</f>
        <v>#N/A</v>
      </c>
    </row>
    <row r="200" spans="1:6" x14ac:dyDescent="0.25">
      <c r="A200" s="140">
        <f>IF(Finish!J202="",Finish!H202,Finish!H202&amp;" (fem "&amp;Finish!J202&amp;")")</f>
        <v>199</v>
      </c>
      <c r="B200" s="141" t="str">
        <f>Finish!M202</f>
        <v/>
      </c>
      <c r="C200" s="141" t="str">
        <f>Finish!N202</f>
        <v/>
      </c>
      <c r="D200" s="140" t="str">
        <f>Finish!O202</f>
        <v/>
      </c>
      <c r="E200" s="142">
        <f>Finish!F202</f>
        <v>6.3194444444444442E-2</v>
      </c>
      <c r="F200" s="140" t="e">
        <f>Finish!P202</f>
        <v>#N/A</v>
      </c>
    </row>
    <row r="201" spans="1:6" x14ac:dyDescent="0.25">
      <c r="A201" s="140">
        <f>IF(Finish!J203="",Finish!H203,Finish!H203&amp;" (fem "&amp;Finish!J203&amp;")")</f>
        <v>200</v>
      </c>
      <c r="B201" s="141" t="str">
        <f>Finish!M203</f>
        <v/>
      </c>
      <c r="C201" s="141" t="str">
        <f>Finish!N203</f>
        <v/>
      </c>
      <c r="D201" s="140" t="str">
        <f>Finish!O203</f>
        <v/>
      </c>
      <c r="E201" s="142">
        <f>Finish!F203</f>
        <v>6.3194444444444442E-2</v>
      </c>
      <c r="F201" s="140" t="e">
        <f>Finish!P203</f>
        <v>#N/A</v>
      </c>
    </row>
    <row r="203" spans="1:6" ht="15.6" x14ac:dyDescent="0.3">
      <c r="A203" s="143" t="s">
        <v>30</v>
      </c>
      <c r="D203" s="141"/>
      <c r="E203" s="144" t="s">
        <v>13</v>
      </c>
    </row>
    <row r="204" spans="1:6" x14ac:dyDescent="0.25">
      <c r="A204" s="141">
        <v>1</v>
      </c>
      <c r="B204" s="141" t="str">
        <f>VLOOKUP($C204,'Work (Mteams)'!$B:$D,2,FALSE)</f>
        <v>Grant Cunliffe</v>
      </c>
      <c r="C204" s="141" t="str">
        <f>VLOOKUP($A204,'Work (Mteams)'!$A:$B,2,FALSE)</f>
        <v>Rossendale Harriers</v>
      </c>
      <c r="D204" s="141">
        <f>VLOOKUP($C204,'Work (Mteams)'!$B:$D,3,FALSE)</f>
        <v>1</v>
      </c>
      <c r="E204" s="141">
        <f>VLOOKUP($A204,'Work (Mteams)'!$A:$F,6,FALSE)</f>
        <v>6</v>
      </c>
    </row>
    <row r="205" spans="1:6" x14ac:dyDescent="0.25">
      <c r="A205" s="141"/>
      <c r="B205" s="141" t="str">
        <f>VLOOKUP($C204,'Work (Mteams)'!$G:$I,2,FALSE)</f>
        <v>Joe Ormerod</v>
      </c>
      <c r="D205" s="141">
        <f>VLOOKUP($C204,'Work (Mteams)'!$G:$I,3,FALSE)</f>
        <v>2</v>
      </c>
      <c r="E205" s="141"/>
    </row>
    <row r="206" spans="1:6" x14ac:dyDescent="0.25">
      <c r="A206" s="141"/>
      <c r="B206" s="141" t="str">
        <f>VLOOKUP($C204,'Work (Mteams)'!$J:$L,2,FALSE)</f>
        <v>Joe Hopley</v>
      </c>
      <c r="D206" s="141">
        <f>VLOOKUP($C204,'Work (Mteams)'!$J:$L,3,FALSE)</f>
        <v>3</v>
      </c>
      <c r="E206" s="141"/>
    </row>
    <row r="207" spans="1:6" x14ac:dyDescent="0.25">
      <c r="A207" s="141"/>
      <c r="D207" s="141"/>
      <c r="E207" s="141"/>
    </row>
    <row r="208" spans="1:6" x14ac:dyDescent="0.25">
      <c r="A208" s="141">
        <v>2</v>
      </c>
      <c r="B208" s="141" t="str">
        <f>VLOOKUP($C208,'Work (Mteams)'!$B:$D,2,FALSE)</f>
        <v>Jonny Hall</v>
      </c>
      <c r="C208" s="141" t="str">
        <f>VLOOKUP($A208,'Work (Mteams)'!$A:$B,2,FALSE)</f>
        <v>Clayton Le Moors</v>
      </c>
      <c r="D208" s="141">
        <f>VLOOKUP($C208,'Work (Mteams)'!$B:$D,3,FALSE)</f>
        <v>10</v>
      </c>
      <c r="E208" s="141">
        <f>VLOOKUP($A208,'Work (Mteams)'!$A:$F,6,FALSE)</f>
        <v>44</v>
      </c>
    </row>
    <row r="209" spans="1:5" x14ac:dyDescent="0.25">
      <c r="A209" s="141"/>
      <c r="B209" s="141" t="str">
        <f>VLOOKUP($C208,'Work (Mteams)'!$G:$I,2,FALSE)</f>
        <v>Ben Nield</v>
      </c>
      <c r="D209" s="141">
        <f>VLOOKUP($C208,'Work (Mteams)'!$G:$I,3,FALSE)</f>
        <v>16</v>
      </c>
      <c r="E209" s="141"/>
    </row>
    <row r="210" spans="1:5" x14ac:dyDescent="0.25">
      <c r="A210" s="141"/>
      <c r="B210" s="141" t="str">
        <f>VLOOKUP($C208,'Work (Mteams)'!$J:$L,2,FALSE)</f>
        <v>Dom Howell</v>
      </c>
      <c r="D210" s="141">
        <f>VLOOKUP($C208,'Work (Mteams)'!$J:$L,3,FALSE)</f>
        <v>18</v>
      </c>
      <c r="E210" s="141"/>
    </row>
    <row r="211" spans="1:5" x14ac:dyDescent="0.25">
      <c r="A211" s="141"/>
      <c r="D211" s="141"/>
      <c r="E211" s="141"/>
    </row>
    <row r="212" spans="1:5" x14ac:dyDescent="0.25">
      <c r="A212" s="141">
        <v>3</v>
      </c>
      <c r="B212" s="141" t="str">
        <f>VLOOKUP($C212,'Work (Mteams)'!$B:$D,2,FALSE)</f>
        <v>Logan Ditando</v>
      </c>
      <c r="C212" s="141" t="str">
        <f>VLOOKUP($A212,'Work (Mteams)'!$A:$B,2,FALSE)</f>
        <v>Prestwich AC</v>
      </c>
      <c r="D212" s="141">
        <f>VLOOKUP($C212,'Work (Mteams)'!$B:$D,3,FALSE)</f>
        <v>12</v>
      </c>
      <c r="E212" s="141">
        <f>VLOOKUP($A212,'Work (Mteams)'!$A:$F,6,FALSE)</f>
        <v>49</v>
      </c>
    </row>
    <row r="213" spans="1:5" x14ac:dyDescent="0.25">
      <c r="A213" s="141"/>
      <c r="B213" s="141" t="str">
        <f>VLOOKUP($C212,'Work (Mteams)'!$G:$I,2,FALSE)</f>
        <v>Daniel Cottell</v>
      </c>
      <c r="D213" s="141">
        <f>VLOOKUP($C212,'Work (Mteams)'!$G:$I,3,FALSE)</f>
        <v>17</v>
      </c>
      <c r="E213" s="141"/>
    </row>
    <row r="214" spans="1:5" x14ac:dyDescent="0.25">
      <c r="A214" s="141"/>
      <c r="B214" s="141" t="str">
        <f>VLOOKUP($C212,'Work (Mteams)'!$J:$L,2,FALSE)</f>
        <v xml:space="preserve">Samuel Smith </v>
      </c>
      <c r="D214" s="141">
        <f>VLOOKUP($C212,'Work (Mteams)'!$J:$L,3,FALSE)</f>
        <v>20</v>
      </c>
      <c r="E214" s="141"/>
    </row>
    <row r="215" spans="1:5" x14ac:dyDescent="0.25">
      <c r="A215" s="141"/>
      <c r="D215" s="141"/>
      <c r="E215" s="141"/>
    </row>
    <row r="216" spans="1:5" x14ac:dyDescent="0.25">
      <c r="A216" s="141">
        <v>4</v>
      </c>
      <c r="B216" s="141" t="str">
        <f>VLOOKUP($C216,'Work (Mteams)'!$B:$D,2,FALSE)</f>
        <v>Brian Shaw</v>
      </c>
      <c r="C216" s="141" t="str">
        <f>VLOOKUP($A216,'Work (Mteams)'!$A:$B,2,FALSE)</f>
        <v>Darwen Dashers</v>
      </c>
      <c r="D216" s="141">
        <f>VLOOKUP($C216,'Work (Mteams)'!$B:$D,3,FALSE)</f>
        <v>11</v>
      </c>
      <c r="E216" s="141">
        <f>VLOOKUP($A216,'Work (Mteams)'!$A:$F,6,FALSE)</f>
        <v>71</v>
      </c>
    </row>
    <row r="217" spans="1:5" x14ac:dyDescent="0.25">
      <c r="A217" s="141"/>
      <c r="B217" s="141" t="str">
        <f>VLOOKUP($C216,'Work (Mteams)'!$G:$I,2,FALSE)</f>
        <v>Gareth Davies</v>
      </c>
      <c r="D217" s="141">
        <f>VLOOKUP($C216,'Work (Mteams)'!$G:$I,3,FALSE)</f>
        <v>24</v>
      </c>
      <c r="E217" s="141"/>
    </row>
    <row r="218" spans="1:5" x14ac:dyDescent="0.25">
      <c r="A218" s="141"/>
      <c r="B218" s="141" t="str">
        <f>VLOOKUP($C216,'Work (Mteams)'!$J:$L,2,FALSE)</f>
        <v>Chris Cash</v>
      </c>
      <c r="D218" s="141">
        <f>VLOOKUP($C216,'Work (Mteams)'!$J:$L,3,FALSE)</f>
        <v>36</v>
      </c>
      <c r="E218" s="141"/>
    </row>
    <row r="219" spans="1:5" x14ac:dyDescent="0.25">
      <c r="A219" s="141"/>
      <c r="D219" s="141"/>
      <c r="E219" s="141"/>
    </row>
    <row r="220" spans="1:5" x14ac:dyDescent="0.25">
      <c r="A220" s="141">
        <v>5</v>
      </c>
      <c r="B220" s="141" t="str">
        <f>VLOOKUP($C220,'Work (Mteams)'!$B:$D,2,FALSE)</f>
        <v>Gaz Pemberton</v>
      </c>
      <c r="C220" s="141" t="str">
        <f>VLOOKUP($A220,'Work (Mteams)'!$A:$B,2,FALSE)</f>
        <v>Todmorden Harriers</v>
      </c>
      <c r="D220" s="141">
        <f>VLOOKUP($C220,'Work (Mteams)'!$B:$D,3,FALSE)</f>
        <v>7</v>
      </c>
      <c r="E220" s="141">
        <f>VLOOKUP($A220,'Work (Mteams)'!$A:$F,6,FALSE)</f>
        <v>106</v>
      </c>
    </row>
    <row r="221" spans="1:5" x14ac:dyDescent="0.25">
      <c r="A221" s="141"/>
      <c r="B221" s="141" t="str">
        <f>VLOOKUP($C220,'Work (Mteams)'!$G:$I,2,FALSE)</f>
        <v>Kath Brierley</v>
      </c>
      <c r="D221" s="141">
        <f>VLOOKUP($C220,'Work (Mteams)'!$G:$I,3,FALSE)</f>
        <v>49</v>
      </c>
      <c r="E221" s="141"/>
    </row>
    <row r="222" spans="1:5" x14ac:dyDescent="0.25">
      <c r="A222" s="141"/>
      <c r="B222" s="141" t="str">
        <f>VLOOKUP($C220,'Work (Mteams)'!$J:$L,2,FALSE)</f>
        <v>Mick Cooper</v>
      </c>
      <c r="D222" s="141">
        <f>VLOOKUP($C220,'Work (Mteams)'!$J:$L,3,FALSE)</f>
        <v>50</v>
      </c>
      <c r="E222" s="141"/>
    </row>
    <row r="223" spans="1:5" x14ac:dyDescent="0.25">
      <c r="A223" s="141"/>
      <c r="D223" s="141"/>
      <c r="E223" s="141"/>
    </row>
    <row r="224" spans="1:5" ht="15.6" x14ac:dyDescent="0.3">
      <c r="A224" s="143" t="s">
        <v>60</v>
      </c>
      <c r="D224" s="141"/>
      <c r="E224" s="144" t="s">
        <v>13</v>
      </c>
    </row>
    <row r="225" spans="1:5" x14ac:dyDescent="0.25">
      <c r="A225" s="141">
        <v>1</v>
      </c>
      <c r="B225" s="141" t="str">
        <f>VLOOKUP($C225,'Work (Wteams)'!$B:$D,2,FALSE)</f>
        <v>Lisa Parker</v>
      </c>
      <c r="C225" s="141" t="str">
        <f>VLOOKUP($A225,'Work (Wteams)'!$A:$B,2,FALSE)</f>
        <v>Rossendale Harriers</v>
      </c>
      <c r="D225" s="141">
        <f>VLOOKUP($C225,'Work (Wteams)'!$B:$D,3,FALSE)</f>
        <v>1</v>
      </c>
      <c r="E225" s="141">
        <f>VLOOKUP($A225,'Work (Wteams)'!$A:$F,6,FALSE)</f>
        <v>19</v>
      </c>
    </row>
    <row r="226" spans="1:5" x14ac:dyDescent="0.25">
      <c r="A226" s="141"/>
      <c r="B226" s="141" t="str">
        <f>VLOOKUP($C225,'Work (Wteams)'!$G:$I,2,FALSE)</f>
        <v>Claire Dobson</v>
      </c>
      <c r="D226" s="141">
        <f>VLOOKUP($C225,'Work (Wteams)'!$G:$I,3,FALSE)</f>
        <v>8</v>
      </c>
      <c r="E226" s="141"/>
    </row>
    <row r="227" spans="1:5" x14ac:dyDescent="0.25">
      <c r="A227" s="141"/>
      <c r="B227" s="141" t="str">
        <f>VLOOKUP($C225,'Work (Wteams)'!$J:$L,2,FALSE)</f>
        <v>Beth Clayton</v>
      </c>
      <c r="D227" s="141">
        <f>VLOOKUP($C225,'Work (Wteams)'!$J:$L,3,FALSE)</f>
        <v>10</v>
      </c>
      <c r="E227" s="141"/>
    </row>
    <row r="228" spans="1:5" x14ac:dyDescent="0.25">
      <c r="E228" s="140"/>
    </row>
    <row r="229" spans="1:5" x14ac:dyDescent="0.25">
      <c r="A229" s="141">
        <v>2</v>
      </c>
      <c r="B229" s="141" t="str">
        <f>VLOOKUP($C229,'Work (Wteams)'!$B:$D,2,FALSE)</f>
        <v>Paula Walsh</v>
      </c>
      <c r="C229" s="141" t="str">
        <f>VLOOKUP($A229,'Work (Wteams)'!$A:$B,2,FALSE)</f>
        <v>Trawden AC</v>
      </c>
      <c r="D229" s="141">
        <f>VLOOKUP($C229,'Work (Wteams)'!$B:$D,3,FALSE)</f>
        <v>6</v>
      </c>
      <c r="E229" s="141">
        <f>VLOOKUP($A229,'Work (Wteams)'!$A:$F,6,FALSE)</f>
        <v>35</v>
      </c>
    </row>
    <row r="230" spans="1:5" x14ac:dyDescent="0.25">
      <c r="A230" s="141"/>
      <c r="B230" s="141" t="str">
        <f>VLOOKUP($C229,'Work (Wteams)'!$G:$I,2,FALSE)</f>
        <v>Samantha Barnes</v>
      </c>
      <c r="D230" s="141">
        <f>VLOOKUP($C229,'Work (Wteams)'!$G:$I,3,FALSE)</f>
        <v>14</v>
      </c>
      <c r="E230" s="141"/>
    </row>
    <row r="231" spans="1:5" x14ac:dyDescent="0.25">
      <c r="A231" s="141"/>
      <c r="B231" s="141" t="str">
        <f>VLOOKUP($C229,'Work (Wteams)'!$J:$L,2,FALSE)</f>
        <v>Lorraine Frances</v>
      </c>
      <c r="D231" s="141">
        <f>VLOOKUP($C229,'Work (Wteams)'!$J:$L,3,FALSE)</f>
        <v>15</v>
      </c>
      <c r="E231" s="141"/>
    </row>
    <row r="232" spans="1:5" x14ac:dyDescent="0.25">
      <c r="E232" s="140"/>
    </row>
    <row r="233" spans="1:5" x14ac:dyDescent="0.25">
      <c r="A233" s="141">
        <v>3</v>
      </c>
      <c r="B233" s="141" t="str">
        <f>VLOOKUP($C233,'Work (Wteams)'!$B:$D,2,FALSE)</f>
        <v>Janet Carr</v>
      </c>
      <c r="C233" s="141" t="str">
        <f>VLOOKUP($A233,'Work (Wteams)'!$A:$B,2,FALSE)</f>
        <v>Darwen Dashers</v>
      </c>
      <c r="D233" s="141">
        <f>VLOOKUP($C233,'Work (Wteams)'!$B:$D,3,FALSE)</f>
        <v>9</v>
      </c>
      <c r="E233" s="141">
        <f>VLOOKUP($A233,'Work (Wteams)'!$A:$F,6,FALSE)</f>
        <v>48</v>
      </c>
    </row>
    <row r="234" spans="1:5" x14ac:dyDescent="0.25">
      <c r="A234" s="141"/>
      <c r="B234" s="141" t="str">
        <f>VLOOKUP($C233,'Work (Wteams)'!$G:$I,2,FALSE)</f>
        <v>Linda Coffey</v>
      </c>
      <c r="D234" s="141">
        <f>VLOOKUP($C233,'Work (Wteams)'!$G:$I,3,FALSE)</f>
        <v>19</v>
      </c>
      <c r="E234" s="141"/>
    </row>
    <row r="235" spans="1:5" x14ac:dyDescent="0.25">
      <c r="A235" s="141"/>
      <c r="B235" s="141" t="str">
        <f>VLOOKUP($C233,'Work (Wteams)'!$J:$L,2,FALSE)</f>
        <v>Rebecca Simms</v>
      </c>
      <c r="D235" s="141">
        <f>VLOOKUP($C233,'Work (Wteams)'!$J:$L,3,FALSE)</f>
        <v>20</v>
      </c>
      <c r="E235" s="141"/>
    </row>
    <row r="236" spans="1:5" x14ac:dyDescent="0.25">
      <c r="E236" s="140"/>
    </row>
    <row r="237" spans="1:5" x14ac:dyDescent="0.25">
      <c r="E237" s="140"/>
    </row>
    <row r="238" spans="1:5" x14ac:dyDescent="0.25">
      <c r="E238" s="140"/>
    </row>
  </sheetData>
  <phoneticPr fontId="0" type="noConversion"/>
  <pageMargins left="0.11811023622047245" right="0.15748031496062992" top="0.59055118110236227" bottom="0.86614173228346458" header="0.23622047244094491" footer="0.51181102362204722"/>
  <pageSetup paperSize="9" scale="22" orientation="portrait" horizontalDpi="4294967294" verticalDpi="300" r:id="rId1"/>
  <headerFooter alignWithMargins="0">
    <oddHeader>&amp;C&amp;"Arial,Bold"&amp;UTimothy Taylors Tom Tittiman&amp;R&amp;"Arial,Bold"24th June 2012</oddHeader>
    <oddFooter xml:space="preserve">&amp;CCalder Valley Fellrunners (www.cvfr.co.uk)&amp;R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1"/>
  <sheetViews>
    <sheetView workbookViewId="0">
      <pane ySplit="1" topLeftCell="A53" activePane="bottomLeft" state="frozen"/>
      <selection pane="bottomLeft" activeCell="C30" sqref="C30"/>
    </sheetView>
  </sheetViews>
  <sheetFormatPr defaultColWidth="16.6640625" defaultRowHeight="25.5" customHeight="1" x14ac:dyDescent="0.25"/>
  <cols>
    <col min="1" max="1" width="19.88671875" style="93" bestFit="1" customWidth="1"/>
    <col min="2" max="2" width="8.44140625" style="85" hidden="1" customWidth="1"/>
    <col min="3" max="3" width="27" style="79" customWidth="1"/>
    <col min="4" max="4" width="27" style="74" customWidth="1"/>
    <col min="5" max="5" width="6.6640625" style="74" customWidth="1"/>
    <col min="6" max="6" width="10.44140625" style="77" customWidth="1"/>
    <col min="7" max="7" width="6.88671875" style="78" bestFit="1" customWidth="1"/>
    <col min="8" max="8" width="15.88671875" style="74" bestFit="1" customWidth="1"/>
    <col min="9" max="16384" width="16.6640625" style="74"/>
  </cols>
  <sheetData>
    <row r="1" spans="1:7" s="89" customFormat="1" ht="25.5" customHeight="1" x14ac:dyDescent="0.25">
      <c r="A1" s="92" t="s">
        <v>2</v>
      </c>
      <c r="B1" s="87"/>
      <c r="C1" s="88" t="s">
        <v>1</v>
      </c>
      <c r="D1" s="89" t="s">
        <v>12</v>
      </c>
      <c r="E1" s="89" t="s">
        <v>15</v>
      </c>
      <c r="F1" s="90" t="s">
        <v>9</v>
      </c>
      <c r="G1" s="91"/>
    </row>
    <row r="2" spans="1:7" ht="25.5" customHeight="1" x14ac:dyDescent="0.25">
      <c r="A2" s="76" t="s">
        <v>169</v>
      </c>
      <c r="B2" s="85" t="s">
        <v>127</v>
      </c>
      <c r="C2" s="73" t="str">
        <f>IF(COUNTIF(Finish!$I:$I,$B2)=0,"",VLOOKUP($B2,Finish!$I:$M,5,FALSE))</f>
        <v/>
      </c>
      <c r="D2" s="73" t="str">
        <f>IF($C2="","",VLOOKUP($B2,Finish!$I:$O,6,FALSE))</f>
        <v/>
      </c>
      <c r="E2" s="86" t="str">
        <f>IF($C2="","",VLOOKUP($B2,Finish!$I:$S,11,FALSE))</f>
        <v/>
      </c>
      <c r="F2" s="75" t="str">
        <f>IF($C2="","",VLOOKUP($B2,Finish!$I:$R,10,FALSE))</f>
        <v/>
      </c>
      <c r="G2" s="74"/>
    </row>
    <row r="3" spans="1:7" ht="25.5" customHeight="1" x14ac:dyDescent="0.25">
      <c r="A3" s="76" t="s">
        <v>170</v>
      </c>
      <c r="B3" s="85" t="s">
        <v>128</v>
      </c>
      <c r="C3" s="73" t="str">
        <f>IF(COUNTIF(Finish!$I:$I,$B3)=0,"",VLOOKUP($B3,Finish!$I:$M,5,FALSE))</f>
        <v/>
      </c>
      <c r="D3" s="73" t="str">
        <f>IF($C3="","",VLOOKUP($B3,Finish!$I:$O,6,FALSE))</f>
        <v/>
      </c>
      <c r="E3" s="86" t="str">
        <f>IF($C3="","",VLOOKUP($B3,Finish!$I:$S,11,FALSE))</f>
        <v/>
      </c>
      <c r="F3" s="75" t="str">
        <f>IF($C3="","",VLOOKUP($B3,Finish!$I:$R,10,FALSE))</f>
        <v/>
      </c>
      <c r="G3" s="74"/>
    </row>
    <row r="4" spans="1:7" ht="25.5" customHeight="1" x14ac:dyDescent="0.25">
      <c r="A4" s="76" t="s">
        <v>171</v>
      </c>
      <c r="B4" s="85" t="s">
        <v>129</v>
      </c>
      <c r="C4" s="73" t="str">
        <f>IF(COUNTIF(Finish!$I:$I,$B4)=0,"",VLOOKUP($B4,Finish!$I:$M,5,FALSE))</f>
        <v/>
      </c>
      <c r="D4" s="73" t="str">
        <f>IF($C4="","",VLOOKUP($B4,Finish!$I:$O,6,FALSE))</f>
        <v/>
      </c>
      <c r="E4" s="86" t="str">
        <f>IF($C4="","",VLOOKUP($B4,Finish!$I:$S,11,FALSE))</f>
        <v/>
      </c>
      <c r="F4" s="75" t="str">
        <f>IF($C4="","",VLOOKUP($B4,Finish!$I:$R,10,FALSE))</f>
        <v/>
      </c>
      <c r="G4" s="74"/>
    </row>
    <row r="5" spans="1:7" ht="25.5" customHeight="1" x14ac:dyDescent="0.25">
      <c r="A5" s="76" t="s">
        <v>172</v>
      </c>
      <c r="B5" s="85" t="s">
        <v>130</v>
      </c>
      <c r="C5" s="73" t="str">
        <f>IF(COUNTIF(Finish!$I:$I,$B5)=0,"",VLOOKUP($B5,Finish!$I:$M,5,FALSE))</f>
        <v/>
      </c>
      <c r="D5" s="73" t="str">
        <f>IF($C5="","",VLOOKUP($B5,Finish!$I:$O,6,FALSE))</f>
        <v/>
      </c>
      <c r="E5" s="86" t="str">
        <f>IF($C5="","",VLOOKUP($B5,Finish!$I:$S,11,FALSE))</f>
        <v/>
      </c>
      <c r="F5" s="75" t="str">
        <f>IF($C5="","",VLOOKUP($B5,Finish!$I:$R,10,FALSE))</f>
        <v/>
      </c>
      <c r="G5" s="74"/>
    </row>
    <row r="6" spans="1:7" ht="25.5" customHeight="1" x14ac:dyDescent="0.25">
      <c r="A6" s="76" t="s">
        <v>173</v>
      </c>
      <c r="B6" s="85" t="s">
        <v>131</v>
      </c>
      <c r="C6" s="73" t="str">
        <f>IF(COUNTIF(Finish!$I:$I,$B6)=0,"",VLOOKUP($B6,Finish!$I:$M,5,FALSE))</f>
        <v/>
      </c>
      <c r="D6" s="73" t="str">
        <f>IF($C6="","",VLOOKUP($B6,Finish!$I:$O,6,FALSE))</f>
        <v/>
      </c>
      <c r="E6" s="86" t="str">
        <f>IF($C6="","",VLOOKUP($B6,Finish!$I:$S,11,FALSE))</f>
        <v/>
      </c>
      <c r="F6" s="75" t="str">
        <f>IF($C6="","",VLOOKUP($B6,Finish!$I:$R,10,FALSE))</f>
        <v/>
      </c>
      <c r="G6" s="74"/>
    </row>
    <row r="7" spans="1:7" ht="25.5" customHeight="1" x14ac:dyDescent="0.25">
      <c r="A7" s="76" t="s">
        <v>174</v>
      </c>
      <c r="B7" s="85" t="s">
        <v>132</v>
      </c>
      <c r="C7" s="73" t="str">
        <f>IF(COUNTIF(Finish!$I:$I,$B7)=0,"",VLOOKUP($B7,Finish!$I:$M,5,FALSE))</f>
        <v/>
      </c>
      <c r="D7" s="73" t="str">
        <f>IF($C7="","",VLOOKUP($B7,Finish!$I:$O,6,FALSE))</f>
        <v/>
      </c>
      <c r="E7" s="86" t="str">
        <f>IF($C7="","",VLOOKUP($B7,Finish!$I:$S,11,FALSE))</f>
        <v/>
      </c>
      <c r="F7" s="75" t="str">
        <f>IF($C7="","",VLOOKUP($B7,Finish!$I:$R,10,FALSE))</f>
        <v/>
      </c>
      <c r="G7" s="74"/>
    </row>
    <row r="8" spans="1:7" ht="25.5" customHeight="1" x14ac:dyDescent="0.25">
      <c r="A8" s="100" t="s">
        <v>163</v>
      </c>
      <c r="B8" s="101" t="s">
        <v>133</v>
      </c>
      <c r="C8" s="102" t="str">
        <f>IF(COUNTIF(Finish!$I:$I,$B8)=0,"",VLOOKUP($B8,Finish!$I:$M,5,FALSE))</f>
        <v/>
      </c>
      <c r="D8" s="102" t="str">
        <f>IF($C8="","",VLOOKUP($B8,Finish!$I:$O,6,FALSE))</f>
        <v/>
      </c>
      <c r="E8" s="103" t="str">
        <f>IF($C8="","",VLOOKUP($B8,Finish!$I:$S,11,FALSE))</f>
        <v/>
      </c>
      <c r="F8" s="104" t="str">
        <f>IF($C8="","",VLOOKUP($B8,Finish!$I:$R,10,FALSE))</f>
        <v/>
      </c>
      <c r="G8" s="74"/>
    </row>
    <row r="9" spans="1:7" ht="25.5" customHeight="1" x14ac:dyDescent="0.25">
      <c r="A9" s="100" t="s">
        <v>164</v>
      </c>
      <c r="B9" s="101" t="s">
        <v>134</v>
      </c>
      <c r="C9" s="102" t="str">
        <f>IF(COUNTIF(Finish!$I:$I,$B9)=0,"",VLOOKUP($B9,Finish!$I:$M,5,FALSE))</f>
        <v/>
      </c>
      <c r="D9" s="102" t="str">
        <f>IF($C9="","",VLOOKUP($B9,Finish!$I:$O,6,FALSE))</f>
        <v/>
      </c>
      <c r="E9" s="103" t="str">
        <f>IF($C9="","",VLOOKUP($B9,Finish!$I:$S,11,FALSE))</f>
        <v/>
      </c>
      <c r="F9" s="104" t="str">
        <f>IF($C9="","",VLOOKUP($B9,Finish!$I:$R,10,FALSE))</f>
        <v/>
      </c>
      <c r="G9" s="74"/>
    </row>
    <row r="10" spans="1:7" ht="25.5" customHeight="1" x14ac:dyDescent="0.25">
      <c r="A10" s="100" t="s">
        <v>165</v>
      </c>
      <c r="B10" s="101" t="s">
        <v>135</v>
      </c>
      <c r="C10" s="102" t="str">
        <f>IF(COUNTIF(Finish!$I:$I,$B10)=0,"",VLOOKUP($B10,Finish!$I:$M,5,FALSE))</f>
        <v/>
      </c>
      <c r="D10" s="102" t="str">
        <f>IF($C10="","",VLOOKUP($B10,Finish!$I:$O,6,FALSE))</f>
        <v/>
      </c>
      <c r="E10" s="103" t="str">
        <f>IF($C10="","",VLOOKUP($B10,Finish!$I:$S,11,FALSE))</f>
        <v/>
      </c>
      <c r="F10" s="104" t="str">
        <f>IF($C10="","",VLOOKUP($B10,Finish!$I:$R,10,FALSE))</f>
        <v/>
      </c>
      <c r="G10" s="74"/>
    </row>
    <row r="11" spans="1:7" ht="25.5" customHeight="1" x14ac:dyDescent="0.25">
      <c r="A11" s="100" t="s">
        <v>166</v>
      </c>
      <c r="B11" s="101" t="s">
        <v>136</v>
      </c>
      <c r="C11" s="102" t="str">
        <f>IF(COUNTIF(Finish!$I:$I,$B11)=0,"",VLOOKUP($B11,Finish!$I:$M,5,FALSE))</f>
        <v/>
      </c>
      <c r="D11" s="102" t="str">
        <f>IF($C11="","",VLOOKUP($B11,Finish!$I:$O,6,FALSE))</f>
        <v/>
      </c>
      <c r="E11" s="103" t="str">
        <f>IF($C11="","",VLOOKUP($B11,Finish!$I:$S,11,FALSE))</f>
        <v/>
      </c>
      <c r="F11" s="104" t="str">
        <f>IF($C11="","",VLOOKUP($B11,Finish!$I:$R,10,FALSE))</f>
        <v/>
      </c>
      <c r="G11" s="74"/>
    </row>
    <row r="12" spans="1:7" ht="25.5" customHeight="1" x14ac:dyDescent="0.25">
      <c r="A12" s="100" t="s">
        <v>167</v>
      </c>
      <c r="B12" s="101" t="s">
        <v>137</v>
      </c>
      <c r="C12" s="102" t="str">
        <f>IF(COUNTIF(Finish!$I:$I,$B12)=0,"",VLOOKUP($B12,Finish!$I:$M,5,FALSE))</f>
        <v/>
      </c>
      <c r="D12" s="102" t="str">
        <f>IF($C12="","",VLOOKUP($B12,Finish!$I:$O,6,FALSE))</f>
        <v/>
      </c>
      <c r="E12" s="103" t="str">
        <f>IF($C12="","",VLOOKUP($B12,Finish!$I:$S,11,FALSE))</f>
        <v/>
      </c>
      <c r="F12" s="104" t="str">
        <f>IF($C12="","",VLOOKUP($B12,Finish!$I:$R,10,FALSE))</f>
        <v/>
      </c>
      <c r="G12" s="74"/>
    </row>
    <row r="13" spans="1:7" ht="25.5" customHeight="1" x14ac:dyDescent="0.25">
      <c r="A13" s="100" t="s">
        <v>168</v>
      </c>
      <c r="B13" s="101" t="s">
        <v>138</v>
      </c>
      <c r="C13" s="102" t="str">
        <f>IF(COUNTIF(Finish!$I:$I,$B13)=0,"",VLOOKUP($B13,Finish!$I:$M,5,FALSE))</f>
        <v/>
      </c>
      <c r="D13" s="102" t="str">
        <f>IF($C13="","",VLOOKUP($B13,Finish!$I:$O,6,FALSE))</f>
        <v/>
      </c>
      <c r="E13" s="103" t="str">
        <f>IF($C13="","",VLOOKUP($B13,Finish!$I:$S,11,FALSE))</f>
        <v/>
      </c>
      <c r="F13" s="104" t="str">
        <f>IF($C13="","",VLOOKUP($B13,Finish!$I:$R,10,FALSE))</f>
        <v/>
      </c>
      <c r="G13" s="74"/>
    </row>
    <row r="14" spans="1:7" ht="25.5" customHeight="1" x14ac:dyDescent="0.25">
      <c r="A14" s="76" t="s">
        <v>157</v>
      </c>
      <c r="B14" s="85" t="s">
        <v>139</v>
      </c>
      <c r="C14" s="73" t="str">
        <f>IF(COUNTIF(Finish!$I:$I,$B14)=0,"",VLOOKUP($B14,Finish!$I:$M,5,FALSE))</f>
        <v/>
      </c>
      <c r="D14" s="73" t="str">
        <f>IF($C14="","",VLOOKUP($B14,Finish!$I:$O,6,FALSE))</f>
        <v/>
      </c>
      <c r="E14" s="86" t="str">
        <f>IF($C14="","",VLOOKUP($B14,Finish!$I:$S,11,FALSE))</f>
        <v/>
      </c>
      <c r="F14" s="75" t="str">
        <f>IF($C14="","",VLOOKUP($B14,Finish!$I:$R,10,FALSE))</f>
        <v/>
      </c>
      <c r="G14" s="74"/>
    </row>
    <row r="15" spans="1:7" ht="25.5" customHeight="1" x14ac:dyDescent="0.25">
      <c r="A15" s="76" t="s">
        <v>158</v>
      </c>
      <c r="B15" s="85" t="s">
        <v>140</v>
      </c>
      <c r="C15" s="73" t="str">
        <f>IF(COUNTIF(Finish!$I:$I,$B15)=0,"",VLOOKUP($B15,Finish!$I:$M,5,FALSE))</f>
        <v/>
      </c>
      <c r="D15" s="73" t="str">
        <f>IF($C15="","",VLOOKUP($B15,Finish!$I:$O,6,FALSE))</f>
        <v/>
      </c>
      <c r="E15" s="86" t="str">
        <f>IF($C15="","",VLOOKUP($B15,Finish!$I:$S,11,FALSE))</f>
        <v/>
      </c>
      <c r="F15" s="75" t="str">
        <f>IF($C15="","",VLOOKUP($B15,Finish!$I:$R,10,FALSE))</f>
        <v/>
      </c>
      <c r="G15" s="74"/>
    </row>
    <row r="16" spans="1:7" ht="25.5" customHeight="1" x14ac:dyDescent="0.25">
      <c r="A16" s="76" t="s">
        <v>159</v>
      </c>
      <c r="B16" s="85" t="s">
        <v>141</v>
      </c>
      <c r="C16" s="73" t="str">
        <f>IF(COUNTIF(Finish!$I:$I,$B16)=0,"",VLOOKUP($B16,Finish!$I:$M,5,FALSE))</f>
        <v/>
      </c>
      <c r="D16" s="73" t="str">
        <f>IF($C16="","",VLOOKUP($B16,Finish!$I:$O,6,FALSE))</f>
        <v/>
      </c>
      <c r="E16" s="86" t="str">
        <f>IF($C16="","",VLOOKUP($B16,Finish!$I:$S,11,FALSE))</f>
        <v/>
      </c>
      <c r="F16" s="75" t="str">
        <f>IF($C16="","",VLOOKUP($B16,Finish!$I:$R,10,FALSE))</f>
        <v/>
      </c>
      <c r="G16" s="74"/>
    </row>
    <row r="17" spans="1:8" ht="25.5" customHeight="1" x14ac:dyDescent="0.25">
      <c r="A17" s="76" t="s">
        <v>160</v>
      </c>
      <c r="B17" s="85" t="s">
        <v>142</v>
      </c>
      <c r="C17" s="73" t="str">
        <f>IF(COUNTIF(Finish!$I:$I,$B17)=0,"",VLOOKUP($B17,Finish!$I:$M,5,FALSE))</f>
        <v/>
      </c>
      <c r="D17" s="73" t="str">
        <f>IF($C17="","",VLOOKUP($B17,Finish!$I:$O,6,FALSE))</f>
        <v/>
      </c>
      <c r="E17" s="86" t="str">
        <f>IF($C17="","",VLOOKUP($B17,Finish!$I:$S,11,FALSE))</f>
        <v/>
      </c>
      <c r="F17" s="75" t="str">
        <f>IF($C17="","",VLOOKUP($B17,Finish!$I:$R,10,FALSE))</f>
        <v/>
      </c>
      <c r="G17" s="74"/>
    </row>
    <row r="18" spans="1:8" ht="25.5" customHeight="1" x14ac:dyDescent="0.25">
      <c r="A18" s="76" t="s">
        <v>161</v>
      </c>
      <c r="B18" s="85" t="s">
        <v>143</v>
      </c>
      <c r="C18" s="73" t="str">
        <f>IF(COUNTIF(Finish!$I:$I,$B18)=0,"",VLOOKUP($B18,Finish!$I:$M,5,FALSE))</f>
        <v/>
      </c>
      <c r="D18" s="73" t="str">
        <f>IF($C18="","",VLOOKUP($B18,Finish!$I:$O,6,FALSE))</f>
        <v/>
      </c>
      <c r="E18" s="86" t="str">
        <f>IF($C18="","",VLOOKUP($B18,Finish!$I:$S,11,FALSE))</f>
        <v/>
      </c>
      <c r="F18" s="75" t="str">
        <f>IF($C18="","",VLOOKUP($B18,Finish!$I:$R,10,FALSE))</f>
        <v/>
      </c>
      <c r="G18" s="74"/>
    </row>
    <row r="19" spans="1:8" ht="25.5" customHeight="1" x14ac:dyDescent="0.25">
      <c r="A19" s="76" t="s">
        <v>162</v>
      </c>
      <c r="B19" s="85" t="s">
        <v>144</v>
      </c>
      <c r="C19" s="73" t="str">
        <f>IF(COUNTIF(Finish!$I:$I,$B19)=0,"",VLOOKUP($B19,Finish!$I:$M,5,FALSE))</f>
        <v/>
      </c>
      <c r="D19" s="73" t="str">
        <f>IF($C19="","",VLOOKUP($B19,Finish!$I:$O,6,FALSE))</f>
        <v/>
      </c>
      <c r="E19" s="86" t="str">
        <f>IF($C19="","",VLOOKUP($B19,Finish!$I:$S,11,FALSE))</f>
        <v/>
      </c>
      <c r="F19" s="75" t="str">
        <f>IF($C19="","",VLOOKUP($B19,Finish!$I:$R,10,FALSE))</f>
        <v/>
      </c>
      <c r="G19" s="74"/>
    </row>
    <row r="20" spans="1:8" ht="25.5" customHeight="1" x14ac:dyDescent="0.25">
      <c r="A20" s="100" t="s">
        <v>151</v>
      </c>
      <c r="B20" s="101" t="s">
        <v>145</v>
      </c>
      <c r="C20" s="102" t="str">
        <f>IF(COUNTIF(Finish!$I:$I,$B20)=0,"",VLOOKUP($B20,Finish!$I:$M,5,FALSE))</f>
        <v/>
      </c>
      <c r="D20" s="102" t="str">
        <f>IF($C20="","",VLOOKUP($B20,Finish!$I:$O,6,FALSE))</f>
        <v/>
      </c>
      <c r="E20" s="103" t="str">
        <f>IF($C20="","",VLOOKUP($B20,Finish!$I:$S,11,FALSE))</f>
        <v/>
      </c>
      <c r="F20" s="104" t="str">
        <f>IF($C20="","",VLOOKUP($B20,Finish!$I:$R,10,FALSE))</f>
        <v/>
      </c>
      <c r="G20" s="74"/>
    </row>
    <row r="21" spans="1:8" ht="25.5" customHeight="1" x14ac:dyDescent="0.25">
      <c r="A21" s="100" t="s">
        <v>152</v>
      </c>
      <c r="B21" s="101" t="s">
        <v>146</v>
      </c>
      <c r="C21" s="102" t="str">
        <f>IF(COUNTIF(Finish!$I:$I,$B21)=0,"",VLOOKUP($B21,Finish!$I:$M,5,FALSE))</f>
        <v/>
      </c>
      <c r="D21" s="102" t="str">
        <f>IF($C21="","",VLOOKUP($B21,Finish!$I:$O,6,FALSE))</f>
        <v/>
      </c>
      <c r="E21" s="103" t="str">
        <f>IF($C21="","",VLOOKUP($B21,Finish!$I:$S,11,FALSE))</f>
        <v/>
      </c>
      <c r="F21" s="104" t="str">
        <f>IF($C21="","",VLOOKUP($B21,Finish!$I:$R,10,FALSE))</f>
        <v/>
      </c>
      <c r="G21" s="74"/>
    </row>
    <row r="22" spans="1:8" ht="25.5" customHeight="1" x14ac:dyDescent="0.25">
      <c r="A22" s="100" t="s">
        <v>153</v>
      </c>
      <c r="B22" s="101" t="s">
        <v>147</v>
      </c>
      <c r="C22" s="102" t="str">
        <f>IF(COUNTIF(Finish!$I:$I,$B22)=0,"",VLOOKUP($B22,Finish!$I:$M,5,FALSE))</f>
        <v/>
      </c>
      <c r="D22" s="102" t="str">
        <f>IF($C22="","",VLOOKUP($B22,Finish!$I:$O,6,FALSE))</f>
        <v/>
      </c>
      <c r="E22" s="103" t="str">
        <f>IF($C22="","",VLOOKUP($B22,Finish!$I:$S,11,FALSE))</f>
        <v/>
      </c>
      <c r="F22" s="104" t="str">
        <f>IF($C22="","",VLOOKUP($B22,Finish!$I:$R,10,FALSE))</f>
        <v/>
      </c>
      <c r="G22" s="74"/>
    </row>
    <row r="23" spans="1:8" ht="25.5" customHeight="1" x14ac:dyDescent="0.25">
      <c r="A23" s="100" t="s">
        <v>154</v>
      </c>
      <c r="B23" s="101" t="s">
        <v>148</v>
      </c>
      <c r="C23" s="102" t="str">
        <f>IF(COUNTIF(Finish!$I:$I,$B23)=0,"",VLOOKUP($B23,Finish!$I:$M,5,FALSE))</f>
        <v/>
      </c>
      <c r="D23" s="102" t="str">
        <f>IF($C23="","",VLOOKUP($B23,Finish!$I:$O,6,FALSE))</f>
        <v/>
      </c>
      <c r="E23" s="103" t="str">
        <f>IF($C23="","",VLOOKUP($B23,Finish!$I:$S,11,FALSE))</f>
        <v/>
      </c>
      <c r="F23" s="104" t="str">
        <f>IF($C23="","",VLOOKUP($B23,Finish!$I:$R,10,FALSE))</f>
        <v/>
      </c>
      <c r="G23" s="74"/>
    </row>
    <row r="24" spans="1:8" ht="25.5" customHeight="1" x14ac:dyDescent="0.25">
      <c r="A24" s="100" t="s">
        <v>155</v>
      </c>
      <c r="B24" s="101" t="s">
        <v>149</v>
      </c>
      <c r="C24" s="102" t="str">
        <f>IF(COUNTIF(Finish!$I:$I,$B24)=0,"",VLOOKUP($B24,Finish!$I:$M,5,FALSE))</f>
        <v/>
      </c>
      <c r="D24" s="102" t="str">
        <f>IF($C24="","",VLOOKUP($B24,Finish!$I:$O,6,FALSE))</f>
        <v/>
      </c>
      <c r="E24" s="103" t="str">
        <f>IF($C24="","",VLOOKUP($B24,Finish!$I:$S,11,FALSE))</f>
        <v/>
      </c>
      <c r="F24" s="104" t="str">
        <f>IF($C24="","",VLOOKUP($B24,Finish!$I:$R,10,FALSE))</f>
        <v/>
      </c>
      <c r="G24" s="74"/>
    </row>
    <row r="25" spans="1:8" ht="25.5" customHeight="1" x14ac:dyDescent="0.25">
      <c r="A25" s="100" t="s">
        <v>156</v>
      </c>
      <c r="B25" s="101" t="s">
        <v>150</v>
      </c>
      <c r="C25" s="102" t="str">
        <f>IF(COUNTIF(Finish!$I:$I,$B25)=0,"",VLOOKUP($B25,Finish!$I:$M,5,FALSE))</f>
        <v/>
      </c>
      <c r="D25" s="102" t="str">
        <f>IF($C25="","",VLOOKUP($B25,Finish!$I:$O,6,FALSE))</f>
        <v/>
      </c>
      <c r="E25" s="103" t="str">
        <f>IF($C25="","",VLOOKUP($B25,Finish!$I:$S,11,FALSE))</f>
        <v/>
      </c>
      <c r="F25" s="104" t="str">
        <f>IF($C25="","",VLOOKUP($B25,Finish!$I:$R,10,FALSE))</f>
        <v/>
      </c>
      <c r="G25" s="74"/>
    </row>
    <row r="26" spans="1:8" ht="25.5" customHeight="1" x14ac:dyDescent="0.25">
      <c r="A26" s="146" t="s">
        <v>65</v>
      </c>
      <c r="B26" s="147"/>
      <c r="C26" s="147"/>
      <c r="D26" s="147"/>
      <c r="E26" s="147"/>
      <c r="F26" s="147"/>
      <c r="G26" s="147"/>
      <c r="H26" s="94" t="s">
        <v>66</v>
      </c>
    </row>
    <row r="27" spans="1:8" ht="25.5" customHeight="1" x14ac:dyDescent="0.25">
      <c r="A27" s="76" t="s">
        <v>47</v>
      </c>
      <c r="C27" s="73" t="str">
        <f>'with ckpt'!B2</f>
        <v>Grant Cunliffe</v>
      </c>
      <c r="D27" s="73" t="str">
        <f>'with ckpt'!C2</f>
        <v>Rossendale Harriers</v>
      </c>
      <c r="E27" s="76">
        <v>1</v>
      </c>
      <c r="F27" s="75">
        <f>IF($C27="","",'with ckpt'!E2)</f>
        <v>2.2511574074074073E-2</v>
      </c>
      <c r="G27" s="76" t="str">
        <f>'with ckpt'!D2</f>
        <v>M</v>
      </c>
      <c r="H27" s="74" t="str">
        <f>IF(AND(COUNTIF(C$2:C27,C27)&gt;1,C27&lt;&gt;""),"repeat","")</f>
        <v/>
      </c>
    </row>
    <row r="28" spans="1:8" ht="25.5" customHeight="1" x14ac:dyDescent="0.25">
      <c r="A28" s="99" t="s">
        <v>67</v>
      </c>
      <c r="B28" s="105">
        <v>1</v>
      </c>
      <c r="C28" s="106" t="str">
        <f>IF(COUNTIF(Finish!$J:$J,$B28)=0,"",VLOOKUP($B28,Finish!$J:$M,4,FALSE))</f>
        <v>Lisa Parker</v>
      </c>
      <c r="D28" s="106" t="str">
        <f>IF($C28="","",VLOOKUP($B28,Finish!$J:$N,5,FALSE))</f>
        <v>Rossendale Harriers</v>
      </c>
      <c r="E28" s="107">
        <f>IF($C28="","",VLOOKUP($B28,Finish!$J:$S,10,FALSE))</f>
        <v>31</v>
      </c>
      <c r="F28" s="108">
        <f>IF($C28="","",VLOOKUP($B28,Finish!$J:$R,9,FALSE))</f>
        <v>3.1886574074074074E-2</v>
      </c>
      <c r="G28" s="99" t="str">
        <f>IF($C28="","",VLOOKUP($B28,Finish!$J:$O,6,FALSE))</f>
        <v>W45</v>
      </c>
      <c r="H28" s="109" t="str">
        <f>IF(AND(COUNTIF(C$2:C28,C28)&gt;1,C28&lt;&gt;""),"repeat","")</f>
        <v/>
      </c>
    </row>
    <row r="29" spans="1:8" ht="25.5" customHeight="1" x14ac:dyDescent="0.25">
      <c r="A29" s="96" t="s">
        <v>81</v>
      </c>
      <c r="B29" s="110" t="s">
        <v>113</v>
      </c>
      <c r="C29" s="111" t="str">
        <f>IF(COUNTIF(Finish!$I:$I,$B29)=0,"",VLOOKUP($B29,Finish!$I:$M,5,FALSE))</f>
        <v>Joe Ormerod</v>
      </c>
      <c r="D29" s="111" t="str">
        <f>IF($C29="","",VLOOKUP($B29,Finish!$I:$O,6,FALSE))</f>
        <v>Rossendale Harriers</v>
      </c>
      <c r="E29" s="114">
        <f>IF($C29="","",VLOOKUP($B29,Finish!$I:$S,11,FALSE))</f>
        <v>2</v>
      </c>
      <c r="F29" s="112">
        <f>IF($C29="","",VLOOKUP($B29,Finish!$I:$R,10,FALSE))</f>
        <v>2.3229166666666665E-2</v>
      </c>
      <c r="G29" s="115"/>
      <c r="H29" s="113" t="str">
        <f>IF(AND(COUNTIF(C$2:C29,C29)&gt;1,C29&lt;&gt;""),"repeat","")</f>
        <v/>
      </c>
    </row>
    <row r="30" spans="1:8" ht="25.5" customHeight="1" x14ac:dyDescent="0.25">
      <c r="A30" s="96" t="s">
        <v>80</v>
      </c>
      <c r="B30" s="110" t="s">
        <v>107</v>
      </c>
      <c r="C30" s="111" t="str">
        <f>IF(COUNTIF(Finish!$I:$I,$B30)=0,"",VLOOKUP($B30,Finish!$I:$M,5,FALSE))</f>
        <v/>
      </c>
      <c r="D30" s="111" t="str">
        <f>IF($C30="","",VLOOKUP($B30,Finish!$I:$O,6,FALSE))</f>
        <v/>
      </c>
      <c r="E30" s="114" t="str">
        <f>IF($C30="","",VLOOKUP($B30,Finish!$I:$S,11,FALSE))</f>
        <v/>
      </c>
      <c r="F30" s="112" t="str">
        <f>IF($C30="","",VLOOKUP($B30,Finish!$I:$R,10,FALSE))</f>
        <v/>
      </c>
      <c r="G30" s="115"/>
      <c r="H30" s="113" t="str">
        <f>IF(AND(COUNTIF(C$2:C30,C30)&gt;1,C30&lt;&gt;""),"repeat","")</f>
        <v/>
      </c>
    </row>
    <row r="31" spans="1:8" ht="25.5" customHeight="1" x14ac:dyDescent="0.25">
      <c r="A31" s="96" t="s">
        <v>82</v>
      </c>
      <c r="B31" s="110" t="s">
        <v>114</v>
      </c>
      <c r="C31" s="111" t="str">
        <f>IF(COUNTIF(Finish!$I:$I,$B31)=0,"",VLOOKUP($B31,Finish!$I:$M,5,FALSE))</f>
        <v/>
      </c>
      <c r="D31" s="111" t="str">
        <f>IF($C31="","",VLOOKUP($B31,Finish!$I:$O,6,FALSE))</f>
        <v/>
      </c>
      <c r="E31" s="114" t="str">
        <f>IF($C31="","",VLOOKUP($B31,Finish!$I:$S,11,FALSE))</f>
        <v/>
      </c>
      <c r="F31" s="112" t="str">
        <f>IF($C31="","",VLOOKUP($B31,Finish!$I:$R,10,FALSE))</f>
        <v/>
      </c>
      <c r="G31" s="115"/>
      <c r="H31" s="113" t="str">
        <f>IF(AND(COUNTIF(C$2:C31,C31)&gt;1,C31&lt;&gt;""),"repeat","")</f>
        <v/>
      </c>
    </row>
    <row r="32" spans="1:8" ht="25.5" customHeight="1" x14ac:dyDescent="0.25">
      <c r="A32" s="96" t="s">
        <v>62</v>
      </c>
      <c r="B32" s="110" t="s">
        <v>108</v>
      </c>
      <c r="C32" s="111" t="str">
        <f>IF(COUNTIF(Finish!$I:$I,$B32)=0,"",VLOOKUP($B32,Finish!$I:$M,5,FALSE))</f>
        <v/>
      </c>
      <c r="D32" s="111" t="str">
        <f>IF($C32="","",VLOOKUP($B32,Finish!$I:$O,6,FALSE))</f>
        <v/>
      </c>
      <c r="E32" s="114" t="str">
        <f>IF($C32="","",VLOOKUP($B32,Finish!$I:$S,11,FALSE))</f>
        <v/>
      </c>
      <c r="F32" s="112" t="str">
        <f>IF($C32="","",VLOOKUP($B32,Finish!$I:$R,10,FALSE))</f>
        <v/>
      </c>
      <c r="G32" s="115"/>
      <c r="H32" s="113" t="str">
        <f>IF(AND(COUNTIF(C$2:C32,C32)&gt;1,C32&lt;&gt;""),"repeat","")</f>
        <v/>
      </c>
    </row>
    <row r="33" spans="1:8" ht="25.5" customHeight="1" x14ac:dyDescent="0.25">
      <c r="A33" s="97" t="str">
        <f>"1st over "&amp;RIGHT(B33,2)</f>
        <v>1st over 40</v>
      </c>
      <c r="B33" s="116" t="s">
        <v>100</v>
      </c>
      <c r="C33" s="117" t="str">
        <f>IF(VLOOKUP($B33,'Work(winners1)'!$A:$D,4,FALSE)=99999,"",INDEX(Finish!M:M,VLOOKUP($B33,'Work(winners1)'!$A:$D,4,FALSE)))</f>
        <v>Gaz Pemberton</v>
      </c>
      <c r="D33" s="117" t="str">
        <f>IF($C33="","",INDEX(Finish!N:N,VLOOKUP($B33,'Work(winners1)'!$A:$D,4,FALSE)))</f>
        <v>Todmorden Harriers</v>
      </c>
      <c r="E33" s="97">
        <f>IF($C33="","",INDEX(Finish!S:S,VLOOKUP($B33,'Work(winners1)'!$A:$D,4,FALSE)))</f>
        <v>7</v>
      </c>
      <c r="F33" s="118">
        <f>IF($C33="","",INDEX(Finish!R:R,VLOOKUP($B33,'Work(winners1)'!$A:$D,4,FALSE)))</f>
        <v>2.8043981481481479E-2</v>
      </c>
      <c r="G33" s="97" t="str">
        <f>IF($C33="","",INDEX(Finish!O:O,VLOOKUP($B33,'Work(winners1)'!$A:$D,4,FALSE)))</f>
        <v>M45</v>
      </c>
      <c r="H33" s="119" t="str">
        <f>IF(AND(COUNTIF(C$2:C33,C33)&gt;1,C33&lt;&gt;""),"repeat","")</f>
        <v/>
      </c>
    </row>
    <row r="34" spans="1:8" ht="25.5" customHeight="1" x14ac:dyDescent="0.25">
      <c r="A34" s="98" t="str">
        <f>"1st woman o/"&amp;RIGHT(B34,2)</f>
        <v>1st woman o/40</v>
      </c>
      <c r="B34" s="120" t="s">
        <v>91</v>
      </c>
      <c r="C34" s="121" t="str">
        <f>IF(VLOOKUP($B34,'Work(winners1)'!$G:$J,4,FALSE)=99999,"",INDEX(Finish!M:M,VLOOKUP($B34,'Work(winners1)'!$G:$J,4,FALSE)))</f>
        <v>Lisa Parker</v>
      </c>
      <c r="D34" s="121" t="str">
        <f>IF($C34="","",INDEX(Finish!N:N,VLOOKUP($B34,'Work(winners1)'!$G:$J,4,FALSE)))</f>
        <v>Rossendale Harriers</v>
      </c>
      <c r="E34" s="98">
        <f>IF($C34="","",INDEX(Finish!S:S,VLOOKUP($B34,'Work(winners1)'!$G:$J,4,FALSE)))</f>
        <v>31</v>
      </c>
      <c r="F34" s="122">
        <f>IF($C34="","",INDEX(Finish!R:R,VLOOKUP($B34,'Work(winners1)'!$G:$J,4,FALSE)))</f>
        <v>3.1886574074074074E-2</v>
      </c>
      <c r="G34" s="98" t="str">
        <f>IF($C34="","",INDEX(Finish!O:O,VLOOKUP($B34,'Work(winners1)'!$G:$J,4,FALSE)))</f>
        <v>W45</v>
      </c>
      <c r="H34" s="123" t="str">
        <f>IF(AND(COUNTIF(C$2:C34,C34)&gt;1,C34&lt;&gt;""),"repeat","")</f>
        <v>repeat</v>
      </c>
    </row>
    <row r="35" spans="1:8" ht="25.5" customHeight="1" x14ac:dyDescent="0.25">
      <c r="A35" s="97" t="str">
        <f>"1st over "&amp;RIGHT(B35,2)</f>
        <v>1st over 45</v>
      </c>
      <c r="B35" s="116" t="s">
        <v>101</v>
      </c>
      <c r="C35" s="117" t="str">
        <f>IF(VLOOKUP($B35,'Work(winners1)'!$A:$D,4,FALSE)=99999,"",INDEX(Finish!M:M,VLOOKUP($B35,'Work(winners1)'!$A:$D,4,FALSE)))</f>
        <v>Gaz Pemberton</v>
      </c>
      <c r="D35" s="117" t="str">
        <f>IF($C35="","",INDEX(Finish!N:N,VLOOKUP($B35,'Work(winners1)'!$A:$D,4,FALSE)))</f>
        <v>Todmorden Harriers</v>
      </c>
      <c r="E35" s="97">
        <f>IF($C35="","",INDEX(Finish!S:S,VLOOKUP($B35,'Work(winners1)'!$A:$D,4,FALSE)))</f>
        <v>7</v>
      </c>
      <c r="F35" s="118">
        <f>IF($C35="","",INDEX(Finish!R:R,VLOOKUP($B35,'Work(winners1)'!$A:$D,4,FALSE)))</f>
        <v>2.8043981481481479E-2</v>
      </c>
      <c r="G35" s="97" t="str">
        <f>IF($C35="","",INDEX(Finish!O:O,VLOOKUP($B35,'Work(winners1)'!$A:$D,4,FALSE)))</f>
        <v>M45</v>
      </c>
      <c r="H35" s="119" t="str">
        <f>IF(AND(COUNTIF(C$2:C35,C35)&gt;1,C35&lt;&gt;""),"repeat","")</f>
        <v>repeat</v>
      </c>
    </row>
    <row r="36" spans="1:8" ht="25.5" customHeight="1" x14ac:dyDescent="0.25">
      <c r="A36" s="98" t="str">
        <f>"1st woman o/"&amp;RIGHT(B36,2)</f>
        <v>1st woman o/45</v>
      </c>
      <c r="B36" s="120" t="s">
        <v>92</v>
      </c>
      <c r="C36" s="121" t="str">
        <f>IF(VLOOKUP($B36,'Work(winners1)'!$G:$J,4,FALSE)=99999,"",INDEX(Finish!M:M,VLOOKUP($B36,'Work(winners1)'!$G:$J,4,FALSE)))</f>
        <v>Lisa Parker</v>
      </c>
      <c r="D36" s="121" t="str">
        <f>IF($C36="","",INDEX(Finish!N:N,VLOOKUP($B36,'Work(winners1)'!$G:$J,4,FALSE)))</f>
        <v>Rossendale Harriers</v>
      </c>
      <c r="E36" s="98">
        <f>IF($C36="","",INDEX(Finish!S:S,VLOOKUP($B36,'Work(winners1)'!$G:$J,4,FALSE)))</f>
        <v>31</v>
      </c>
      <c r="F36" s="122">
        <f>IF($C36="","",INDEX(Finish!R:R,VLOOKUP($B36,'Work(winners1)'!$G:$J,4,FALSE)))</f>
        <v>3.1886574074074074E-2</v>
      </c>
      <c r="G36" s="98" t="str">
        <f>IF($C36="","",INDEX(Finish!O:O,VLOOKUP($B36,'Work(winners1)'!$G:$J,4,FALSE)))</f>
        <v>W45</v>
      </c>
      <c r="H36" s="123" t="str">
        <f>IF(AND(COUNTIF(C$2:C36,C36)&gt;1,C36&lt;&gt;""),"repeat","")</f>
        <v>repeat</v>
      </c>
    </row>
    <row r="37" spans="1:8" ht="25.5" customHeight="1" x14ac:dyDescent="0.25">
      <c r="A37" s="97" t="str">
        <f>"1st over "&amp;RIGHT(B37,2)</f>
        <v>1st over 50</v>
      </c>
      <c r="B37" s="116" t="s">
        <v>102</v>
      </c>
      <c r="C37" s="117" t="str">
        <f>IF(VLOOKUP($B37,'Work(winners1)'!$A:$D,4,FALSE)=99999,"",INDEX(Finish!M:M,VLOOKUP($B37,'Work(winners1)'!$A:$D,4,FALSE)))</f>
        <v>Brian Shaw</v>
      </c>
      <c r="D37" s="117" t="str">
        <f>IF($C37="","",INDEX(Finish!N:N,VLOOKUP($B37,'Work(winners1)'!$A:$D,4,FALSE)))</f>
        <v>Darwen Dashers</v>
      </c>
      <c r="E37" s="97">
        <f>IF($C37="","",INDEX(Finish!S:S,VLOOKUP($B37,'Work(winners1)'!$A:$D,4,FALSE)))</f>
        <v>11</v>
      </c>
      <c r="F37" s="118">
        <f>IF($C37="","",INDEX(Finish!R:R,VLOOKUP($B37,'Work(winners1)'!$A:$D,4,FALSE)))</f>
        <v>2.8900462962962965E-2</v>
      </c>
      <c r="G37" s="97" t="str">
        <f>IF($C37="","",INDEX(Finish!O:O,VLOOKUP($B37,'Work(winners1)'!$A:$D,4,FALSE)))</f>
        <v>M55</v>
      </c>
      <c r="H37" s="119" t="str">
        <f>IF(AND(COUNTIF(C$2:C37,C37)&gt;1,C37&lt;&gt;""),"repeat","")</f>
        <v/>
      </c>
    </row>
    <row r="38" spans="1:8" ht="25.5" customHeight="1" x14ac:dyDescent="0.25">
      <c r="A38" s="98" t="str">
        <f>"1st woman o/"&amp;RIGHT(B38,2)</f>
        <v>1st woman o/50</v>
      </c>
      <c r="B38" s="120" t="s">
        <v>93</v>
      </c>
      <c r="C38" s="121" t="str">
        <f>IF(VLOOKUP($B38,'Work(winners1)'!$G:$J,4,FALSE)=99999,"",INDEX(Finish!M:M,VLOOKUP($B38,'Work(winners1)'!$G:$J,4,FALSE)))</f>
        <v>Kath Brierley</v>
      </c>
      <c r="D38" s="121" t="str">
        <f>IF($C38="","",INDEX(Finish!N:N,VLOOKUP($B38,'Work(winners1)'!$G:$J,4,FALSE)))</f>
        <v>Todmorden Harriers</v>
      </c>
      <c r="E38" s="98">
        <f>IF($C38="","",INDEX(Finish!S:S,VLOOKUP($B38,'Work(winners1)'!$G:$J,4,FALSE)))</f>
        <v>49</v>
      </c>
      <c r="F38" s="122">
        <f>IF($C38="","",INDEX(Finish!R:R,VLOOKUP($B38,'Work(winners1)'!$G:$J,4,FALSE)))</f>
        <v>3.4432870370370371E-2</v>
      </c>
      <c r="G38" s="98" t="str">
        <f>IF($C38="","",INDEX(Finish!O:O,VLOOKUP($B38,'Work(winners1)'!$G:$J,4,FALSE)))</f>
        <v>W60</v>
      </c>
      <c r="H38" s="123" t="str">
        <f>IF(AND(COUNTIF(C$2:C38,C38)&gt;1,C38&lt;&gt;""),"repeat","")</f>
        <v/>
      </c>
    </row>
    <row r="39" spans="1:8" ht="25.5" customHeight="1" x14ac:dyDescent="0.25">
      <c r="A39" s="97" t="str">
        <f>"1st over "&amp;RIGHT(B39,2)</f>
        <v>1st over 55</v>
      </c>
      <c r="B39" s="116" t="s">
        <v>103</v>
      </c>
      <c r="C39" s="117" t="str">
        <f>IF(VLOOKUP($B39,'Work(winners1)'!$A:$D,4,FALSE)=99999,"",INDEX(Finish!M:M,VLOOKUP($B39,'Work(winners1)'!$A:$D,4,FALSE)))</f>
        <v>Brian Shaw</v>
      </c>
      <c r="D39" s="117" t="str">
        <f>IF($C39="","",INDEX(Finish!N:N,VLOOKUP($B39,'Work(winners1)'!$A:$D,4,FALSE)))</f>
        <v>Darwen Dashers</v>
      </c>
      <c r="E39" s="97">
        <f>IF($C39="","",INDEX(Finish!S:S,VLOOKUP($B39,'Work(winners1)'!$A:$D,4,FALSE)))</f>
        <v>11</v>
      </c>
      <c r="F39" s="118">
        <f>IF($C39="","",INDEX(Finish!R:R,VLOOKUP($B39,'Work(winners1)'!$A:$D,4,FALSE)))</f>
        <v>2.8900462962962965E-2</v>
      </c>
      <c r="G39" s="97" t="str">
        <f>IF($C39="","",INDEX(Finish!O:O,VLOOKUP($B39,'Work(winners1)'!$A:$D,4,FALSE)))</f>
        <v>M55</v>
      </c>
      <c r="H39" s="119" t="str">
        <f>IF(AND(COUNTIF(C$2:C39,C39)&gt;1,C39&lt;&gt;""),"repeat","")</f>
        <v>repeat</v>
      </c>
    </row>
    <row r="40" spans="1:8" ht="25.5" customHeight="1" x14ac:dyDescent="0.25">
      <c r="A40" s="98" t="str">
        <f>"1st woman o/"&amp;RIGHT(B40,2)</f>
        <v>1st woman o/55</v>
      </c>
      <c r="B40" s="120" t="s">
        <v>94</v>
      </c>
      <c r="C40" s="121" t="str">
        <f>IF(VLOOKUP($B40,'Work(winners1)'!$G:$J,4,FALSE)=99999,"",INDEX(Finish!M:M,VLOOKUP($B40,'Work(winners1)'!$G:$J,4,FALSE)))</f>
        <v>Kath Brierley</v>
      </c>
      <c r="D40" s="121" t="str">
        <f>IF($C40="","",INDEX(Finish!N:N,VLOOKUP($B40,'Work(winners1)'!$G:$J,4,FALSE)))</f>
        <v>Todmorden Harriers</v>
      </c>
      <c r="E40" s="98">
        <f>IF($C40="","",INDEX(Finish!S:S,VLOOKUP($B40,'Work(winners1)'!$G:$J,4,FALSE)))</f>
        <v>49</v>
      </c>
      <c r="F40" s="122">
        <f>IF($C40="","",INDEX(Finish!R:R,VLOOKUP($B40,'Work(winners1)'!$G:$J,4,FALSE)))</f>
        <v>3.4432870370370371E-2</v>
      </c>
      <c r="G40" s="98" t="str">
        <f>IF($C40="","",INDEX(Finish!O:O,VLOOKUP($B40,'Work(winners1)'!$G:$J,4,FALSE)))</f>
        <v>W60</v>
      </c>
      <c r="H40" s="123" t="str">
        <f>IF(AND(COUNTIF(C$2:C40,C40)&gt;1,C40&lt;&gt;""),"repeat","")</f>
        <v>repeat</v>
      </c>
    </row>
    <row r="41" spans="1:8" ht="25.5" customHeight="1" x14ac:dyDescent="0.25">
      <c r="A41" s="97" t="str">
        <f>"1st over "&amp;RIGHT(B41,2)</f>
        <v>1st over 60</v>
      </c>
      <c r="B41" s="116" t="s">
        <v>104</v>
      </c>
      <c r="C41" s="117" t="str">
        <f>IF(VLOOKUP($B41,'Work(winners1)'!$A:$D,4,FALSE)=99999,"",INDEX(Finish!M:M,VLOOKUP($B41,'Work(winners1)'!$A:$D,4,FALSE)))</f>
        <v>Mervyn Keys</v>
      </c>
      <c r="D41" s="117" t="str">
        <f>IF($C41="","",INDEX(Finish!N:N,VLOOKUP($B41,'Work(winners1)'!$A:$D,4,FALSE)))</f>
        <v>Rossendale Harriers</v>
      </c>
      <c r="E41" s="97">
        <f>IF($C41="","",INDEX(Finish!S:S,VLOOKUP($B41,'Work(winners1)'!$A:$D,4,FALSE)))</f>
        <v>25</v>
      </c>
      <c r="F41" s="118">
        <f>IF($C41="","",INDEX(Finish!R:R,VLOOKUP($B41,'Work(winners1)'!$A:$D,4,FALSE)))</f>
        <v>3.0856481481481481E-2</v>
      </c>
      <c r="G41" s="97" t="str">
        <f>IF($C41="","",INDEX(Finish!O:O,VLOOKUP($B41,'Work(winners1)'!$A:$D,4,FALSE)))</f>
        <v>M60</v>
      </c>
      <c r="H41" s="119" t="str">
        <f>IF(AND(COUNTIF(C$2:C41,C41)&gt;1,C41&lt;&gt;""),"repeat","")</f>
        <v/>
      </c>
    </row>
    <row r="42" spans="1:8" ht="25.5" customHeight="1" x14ac:dyDescent="0.25">
      <c r="A42" s="98" t="str">
        <f>"1st woman o/"&amp;RIGHT(B42,2)</f>
        <v>1st woman o/60</v>
      </c>
      <c r="B42" s="120" t="s">
        <v>95</v>
      </c>
      <c r="C42" s="121" t="str">
        <f>IF(VLOOKUP($B42,'Work(winners1)'!$G:$J,4,FALSE)=99999,"",INDEX(Finish!M:M,VLOOKUP($B42,'Work(winners1)'!$G:$J,4,FALSE)))</f>
        <v>Kath Brierley</v>
      </c>
      <c r="D42" s="121" t="str">
        <f>IF($C42="","",INDEX(Finish!N:N,VLOOKUP($B42,'Work(winners1)'!$G:$J,4,FALSE)))</f>
        <v>Todmorden Harriers</v>
      </c>
      <c r="E42" s="98">
        <f>IF($C42="","",INDEX(Finish!S:S,VLOOKUP($B42,'Work(winners1)'!$G:$J,4,FALSE)))</f>
        <v>49</v>
      </c>
      <c r="F42" s="122">
        <f>IF($C42="","",INDEX(Finish!R:R,VLOOKUP($B42,'Work(winners1)'!$G:$J,4,FALSE)))</f>
        <v>3.4432870370370371E-2</v>
      </c>
      <c r="G42" s="98" t="str">
        <f>IF($C42="","",INDEX(Finish!O:O,VLOOKUP($B42,'Work(winners1)'!$G:$J,4,FALSE)))</f>
        <v>W60</v>
      </c>
      <c r="H42" s="123" t="str">
        <f>IF(AND(COUNTIF(C$2:C42,C42)&gt;1,C42&lt;&gt;""),"repeat","")</f>
        <v>repeat</v>
      </c>
    </row>
    <row r="43" spans="1:8" ht="25.5" customHeight="1" x14ac:dyDescent="0.25">
      <c r="A43" s="97" t="str">
        <f>"1st over "&amp;RIGHT(B43,2)</f>
        <v>1st over 65</v>
      </c>
      <c r="B43" s="116" t="s">
        <v>105</v>
      </c>
      <c r="C43" s="117" t="str">
        <f>IF(VLOOKUP($B43,'Work(winners1)'!$A:$D,4,FALSE)=99999,"",INDEX(Finish!M:M,VLOOKUP($B43,'Work(winners1)'!$A:$D,4,FALSE)))</f>
        <v xml:space="preserve">Dave Kelly </v>
      </c>
      <c r="D43" s="117" t="str">
        <f>IF($C43="","",INDEX(Finish!N:N,VLOOKUP($B43,'Work(winners1)'!$A:$D,4,FALSE)))</f>
        <v>Rossendale Harriers</v>
      </c>
      <c r="E43" s="97">
        <f>IF($C43="","",INDEX(Finish!S:S,VLOOKUP($B43,'Work(winners1)'!$A:$D,4,FALSE)))</f>
        <v>26</v>
      </c>
      <c r="F43" s="118">
        <f>IF($C43="","",INDEX(Finish!R:R,VLOOKUP($B43,'Work(winners1)'!$A:$D,4,FALSE)))</f>
        <v>3.1157407407407408E-2</v>
      </c>
      <c r="G43" s="97" t="str">
        <f>IF($C43="","",INDEX(Finish!O:O,VLOOKUP($B43,'Work(winners1)'!$A:$D,4,FALSE)))</f>
        <v>M65</v>
      </c>
      <c r="H43" s="119" t="str">
        <f>IF(AND(COUNTIF(C$2:C43,C43)&gt;1,C43&lt;&gt;""),"repeat","")</f>
        <v/>
      </c>
    </row>
    <row r="44" spans="1:8" ht="25.5" customHeight="1" x14ac:dyDescent="0.25">
      <c r="A44" s="98" t="str">
        <f>"1st woman o/"&amp;RIGHT(B44,2)</f>
        <v>1st woman o/65</v>
      </c>
      <c r="B44" s="120" t="s">
        <v>96</v>
      </c>
      <c r="C44" s="121" t="str">
        <f>IF(VLOOKUP($B44,'Work(winners1)'!$G:$J,4,FALSE)=99999,"",INDEX(Finish!M:M,VLOOKUP($B44,'Work(winners1)'!$G:$J,4,FALSE)))</f>
        <v>Linda Coffey</v>
      </c>
      <c r="D44" s="121" t="str">
        <f>IF($C44="","",INDEX(Finish!N:N,VLOOKUP($B44,'Work(winners1)'!$G:$J,4,FALSE)))</f>
        <v>Darwen Dashers</v>
      </c>
      <c r="E44" s="98">
        <f>IF($C44="","",INDEX(Finish!S:S,VLOOKUP($B44,'Work(winners1)'!$G:$J,4,FALSE)))</f>
        <v>101</v>
      </c>
      <c r="F44" s="122">
        <f>IF($C44="","",INDEX(Finish!R:R,VLOOKUP($B44,'Work(winners1)'!$G:$J,4,FALSE)))</f>
        <v>5.2812499999999991E-2</v>
      </c>
      <c r="G44" s="98" t="str">
        <f>IF($C44="","",INDEX(Finish!O:O,VLOOKUP($B44,'Work(winners1)'!$G:$J,4,FALSE)))</f>
        <v>W70</v>
      </c>
      <c r="H44" s="123" t="str">
        <f>IF(AND(COUNTIF(C$2:C44,C44)&gt;1,C44&lt;&gt;""),"repeat","")</f>
        <v/>
      </c>
    </row>
    <row r="45" spans="1:8" ht="25.5" customHeight="1" x14ac:dyDescent="0.25">
      <c r="A45" s="97" t="str">
        <f>"1st over "&amp;RIGHT(B45,2)</f>
        <v>1st over 70</v>
      </c>
      <c r="B45" s="116" t="s">
        <v>106</v>
      </c>
      <c r="C45" s="117" t="str">
        <f>IF(VLOOKUP($B45,'Work(winners1)'!$A:$D,4,FALSE)=99999,"",INDEX(Finish!M:M,VLOOKUP($B45,'Work(winners1)'!$A:$D,4,FALSE)))</f>
        <v>Mick Moorhouse</v>
      </c>
      <c r="D45" s="117" t="str">
        <f>IF($C45="","",INDEX(Finish!N:N,VLOOKUP($B45,'Work(winners1)'!$A:$D,4,FALSE)))</f>
        <v>Matlock AC</v>
      </c>
      <c r="E45" s="97">
        <f>IF($C45="","",INDEX(Finish!S:S,VLOOKUP($B45,'Work(winners1)'!$A:$D,4,FALSE)))</f>
        <v>44</v>
      </c>
      <c r="F45" s="118">
        <f>IF($C45="","",INDEX(Finish!R:R,VLOOKUP($B45,'Work(winners1)'!$A:$D,4,FALSE)))</f>
        <v>3.3495370370370377E-2</v>
      </c>
      <c r="G45" s="97" t="str">
        <f>IF($C45="","",INDEX(Finish!O:O,VLOOKUP($B45,'Work(winners1)'!$A:$D,4,FALSE)))</f>
        <v>M70</v>
      </c>
      <c r="H45" s="119" t="str">
        <f>IF(AND(COUNTIF(C$2:C45,C45)&gt;1,C45&lt;&gt;""),"repeat","")</f>
        <v/>
      </c>
    </row>
    <row r="46" spans="1:8" ht="25.5" customHeight="1" x14ac:dyDescent="0.25">
      <c r="A46" s="98" t="str">
        <f>"1st woman o/"&amp;RIGHT(B46,2)</f>
        <v>1st woman o/70</v>
      </c>
      <c r="B46" s="120" t="s">
        <v>97</v>
      </c>
      <c r="C46" s="121" t="str">
        <f>IF(VLOOKUP($B46,'Work(winners1)'!$G:$J,4,FALSE)=99999,"",INDEX(Finish!M:M,VLOOKUP($B46,'Work(winners1)'!$G:$J,4,FALSE)))</f>
        <v>Linda Coffey</v>
      </c>
      <c r="D46" s="121" t="str">
        <f>IF($C46="","",INDEX(Finish!N:N,VLOOKUP($B46,'Work(winners1)'!$G:$J,4,FALSE)))</f>
        <v>Darwen Dashers</v>
      </c>
      <c r="E46" s="98">
        <f>IF($C46="","",INDEX(Finish!S:S,VLOOKUP($B46,'Work(winners1)'!$G:$J,4,FALSE)))</f>
        <v>101</v>
      </c>
      <c r="F46" s="122">
        <f>IF($C46="","",INDEX(Finish!R:R,VLOOKUP($B46,'Work(winners1)'!$G:$J,4,FALSE)))</f>
        <v>5.2812499999999991E-2</v>
      </c>
      <c r="G46" s="98" t="str">
        <f>IF($C46="","",INDEX(Finish!O:O,VLOOKUP($B46,'Work(winners1)'!$G:$J,4,FALSE)))</f>
        <v>W70</v>
      </c>
      <c r="H46" s="123" t="str">
        <f>IF(AND(COUNTIF(C$2:C46,C46)&gt;1,C46&lt;&gt;""),"repeat","")</f>
        <v>repeat</v>
      </c>
    </row>
    <row r="47" spans="1:8" ht="25.5" customHeight="1" x14ac:dyDescent="0.25">
      <c r="A47" s="76" t="s">
        <v>48</v>
      </c>
      <c r="C47" s="73" t="str">
        <f>'with ckpt'!B3</f>
        <v>Joe Ormerod</v>
      </c>
      <c r="D47" s="73" t="str">
        <f>'with ckpt'!C3</f>
        <v>Rossendale Harriers</v>
      </c>
      <c r="E47" s="76">
        <v>2</v>
      </c>
      <c r="F47" s="75">
        <f>IF($C47="","",'with ckpt'!E3)</f>
        <v>2.3229166666666665E-2</v>
      </c>
      <c r="G47" s="76" t="str">
        <f>'with ckpt'!D3</f>
        <v>MU21</v>
      </c>
      <c r="H47" s="74" t="str">
        <f>IF(AND(COUNTIF(C$2:C47,C47)&gt;1,C47&lt;&gt;""),"repeat","")</f>
        <v>repeat</v>
      </c>
    </row>
    <row r="48" spans="1:8" ht="25.5" customHeight="1" x14ac:dyDescent="0.25">
      <c r="A48" s="76" t="s">
        <v>49</v>
      </c>
      <c r="C48" s="73" t="str">
        <f>'with ckpt'!B4</f>
        <v>Joe Hopley</v>
      </c>
      <c r="D48" s="73" t="str">
        <f>'with ckpt'!C4</f>
        <v>Rossendale Harriers</v>
      </c>
      <c r="E48" s="76">
        <v>3</v>
      </c>
      <c r="F48" s="75">
        <f>IF($C48="","",'with ckpt'!E4)</f>
        <v>2.4201388888888887E-2</v>
      </c>
      <c r="G48" s="76" t="str">
        <f>'with ckpt'!D4</f>
        <v>MU21</v>
      </c>
      <c r="H48" s="74" t="str">
        <f>IF(AND(COUNTIF(C$2:C48,C48)&gt;1,C48&lt;&gt;""),"repeat","")</f>
        <v/>
      </c>
    </row>
    <row r="49" spans="1:8" ht="25.5" customHeight="1" x14ac:dyDescent="0.25">
      <c r="A49" s="99" t="s">
        <v>68</v>
      </c>
      <c r="B49" s="105">
        <v>2</v>
      </c>
      <c r="C49" s="106" t="str">
        <f>IF(COUNTIF(Finish!$J:$J,$B49)=0,"",VLOOKUP($B49,Finish!$J:$M,4,FALSE))</f>
        <v xml:space="preserve">Nicola Bowen </v>
      </c>
      <c r="D49" s="106" t="str">
        <f>IF($C49="","",VLOOKUP($B49,Finish!$J:$N,5,FALSE))</f>
        <v>unattached</v>
      </c>
      <c r="E49" s="107">
        <f>IF($C49="","",VLOOKUP($B49,Finish!$J:$S,10,FALSE))</f>
        <v>37</v>
      </c>
      <c r="F49" s="108">
        <f>IF($C49="","",VLOOKUP($B49,Finish!$J:$R,9,FALSE))</f>
        <v>3.2546296296296302E-2</v>
      </c>
      <c r="G49" s="99" t="str">
        <f>IF($C49="","",VLOOKUP($B49,Finish!$J:$O,6,FALSE))</f>
        <v>W</v>
      </c>
      <c r="H49" s="109" t="str">
        <f>IF(AND(COUNTIF(C$2:C49,C49)&gt;1,C49&lt;&gt;""),"repeat","")</f>
        <v/>
      </c>
    </row>
    <row r="50" spans="1:8" ht="25.5" customHeight="1" x14ac:dyDescent="0.25">
      <c r="A50" s="76" t="s">
        <v>50</v>
      </c>
      <c r="C50" s="73" t="str">
        <f>'with ckpt'!B5</f>
        <v>Sean Greenwood</v>
      </c>
      <c r="D50" s="73" t="str">
        <f>'with ckpt'!C5</f>
        <v>Rossendale Harriers</v>
      </c>
      <c r="E50" s="76">
        <v>4</v>
      </c>
      <c r="F50" s="75">
        <f>IF($C50="","",'with ckpt'!E5)</f>
        <v>2.5266203703703704E-2</v>
      </c>
      <c r="G50" s="76" t="str">
        <f>'with ckpt'!D5</f>
        <v>M</v>
      </c>
      <c r="H50" s="74" t="str">
        <f>IF(AND(COUNTIF(C$2:C50,C50)&gt;1,C50&lt;&gt;""),"repeat","")</f>
        <v/>
      </c>
    </row>
    <row r="51" spans="1:8" ht="25.5" customHeight="1" x14ac:dyDescent="0.25">
      <c r="A51" s="96" t="s">
        <v>84</v>
      </c>
      <c r="B51" s="110" t="s">
        <v>115</v>
      </c>
      <c r="C51" s="111" t="str">
        <f>IF(COUNTIF(Finish!$I:$I,$B51)=0,"",VLOOKUP($B51,Finish!$I:$M,5,FALSE))</f>
        <v>Joe Hopley</v>
      </c>
      <c r="D51" s="111" t="str">
        <f>IF($C51="","",VLOOKUP($B51,Finish!$I:$O,6,FALSE))</f>
        <v>Rossendale Harriers</v>
      </c>
      <c r="E51" s="114">
        <f>IF($C51="","",VLOOKUP($B51,Finish!$I:$S,11,FALSE))</f>
        <v>3</v>
      </c>
      <c r="F51" s="112">
        <f>IF($C51="","",VLOOKUP($B51,Finish!$I:$R,10,FALSE))</f>
        <v>2.4201388888888887E-2</v>
      </c>
      <c r="G51" s="115"/>
      <c r="H51" s="113" t="str">
        <f>IF(AND(COUNTIF(C$2:C51,C51)&gt;1,C51&lt;&gt;""),"repeat","")</f>
        <v>repeat</v>
      </c>
    </row>
    <row r="52" spans="1:8" ht="25.5" customHeight="1" x14ac:dyDescent="0.25">
      <c r="A52" s="96" t="s">
        <v>85</v>
      </c>
      <c r="B52" s="110" t="s">
        <v>109</v>
      </c>
      <c r="C52" s="111" t="str">
        <f>IF(COUNTIF(Finish!$I:$I,$B52)=0,"",VLOOKUP($B52,Finish!$I:$M,5,FALSE))</f>
        <v/>
      </c>
      <c r="D52" s="111" t="str">
        <f>IF($C52="","",VLOOKUP($B52,Finish!$I:$O,6,FALSE))</f>
        <v/>
      </c>
      <c r="E52" s="114" t="str">
        <f>IF($C52="","",VLOOKUP($B52,Finish!$I:$S,11,FALSE))</f>
        <v/>
      </c>
      <c r="F52" s="112" t="str">
        <f>IF($C52="","",VLOOKUP($B52,Finish!$I:$R,10,FALSE))</f>
        <v/>
      </c>
      <c r="G52" s="115"/>
      <c r="H52" s="113" t="str">
        <f>IF(AND(COUNTIF(C$2:C52,C52)&gt;1,C52&lt;&gt;""),"repeat","")</f>
        <v/>
      </c>
    </row>
    <row r="53" spans="1:8" ht="25.5" customHeight="1" x14ac:dyDescent="0.25">
      <c r="A53" s="96" t="s">
        <v>83</v>
      </c>
      <c r="B53" s="110" t="s">
        <v>116</v>
      </c>
      <c r="C53" s="111" t="str">
        <f>IF(COUNTIF(Finish!$I:$I,$B53)=0,"",VLOOKUP($B53,Finish!$I:$M,5,FALSE))</f>
        <v/>
      </c>
      <c r="D53" s="111" t="str">
        <f>IF($C53="","",VLOOKUP($B53,Finish!$I:$O,6,FALSE))</f>
        <v/>
      </c>
      <c r="E53" s="114" t="str">
        <f>IF($C53="","",VLOOKUP($B53,Finish!$I:$S,11,FALSE))</f>
        <v/>
      </c>
      <c r="F53" s="112" t="str">
        <f>IF($C53="","",VLOOKUP($B53,Finish!$I:$R,10,FALSE))</f>
        <v/>
      </c>
      <c r="G53" s="115"/>
      <c r="H53" s="113" t="str">
        <f>IF(AND(COUNTIF(C$2:C53,C53)&gt;1,C53&lt;&gt;""),"repeat","")</f>
        <v/>
      </c>
    </row>
    <row r="54" spans="1:8" ht="25.5" customHeight="1" x14ac:dyDescent="0.25">
      <c r="A54" s="96" t="s">
        <v>63</v>
      </c>
      <c r="B54" s="110" t="s">
        <v>110</v>
      </c>
      <c r="C54" s="111" t="str">
        <f>IF(COUNTIF(Finish!$I:$I,$B54)=0,"",VLOOKUP($B54,Finish!$I:$M,5,FALSE))</f>
        <v/>
      </c>
      <c r="D54" s="111" t="str">
        <f>IF($C54="","",VLOOKUP($B54,Finish!$I:$O,6,FALSE))</f>
        <v/>
      </c>
      <c r="E54" s="114" t="str">
        <f>IF($C54="","",VLOOKUP($B54,Finish!$I:$S,11,FALSE))</f>
        <v/>
      </c>
      <c r="F54" s="112" t="str">
        <f>IF($C54="","",VLOOKUP($B54,Finish!$I:$R,10,FALSE))</f>
        <v/>
      </c>
      <c r="G54" s="115"/>
      <c r="H54" s="113" t="str">
        <f>IF(AND(COUNTIF(C$2:C54,C54)&gt;1,C54&lt;&gt;""),"repeat","")</f>
        <v/>
      </c>
    </row>
    <row r="55" spans="1:8" ht="25.5" customHeight="1" x14ac:dyDescent="0.25">
      <c r="A55" s="76" t="s">
        <v>51</v>
      </c>
      <c r="C55" s="73" t="str">
        <f>'with ckpt'!B6</f>
        <v>Rob Mills</v>
      </c>
      <c r="D55" s="73" t="str">
        <f>'with ckpt'!C6</f>
        <v>unattached</v>
      </c>
      <c r="E55" s="76">
        <v>5</v>
      </c>
      <c r="F55" s="75">
        <f>IF($C55="","",'with ckpt'!E6)</f>
        <v>2.6145833333333337E-2</v>
      </c>
      <c r="G55" s="76" t="str">
        <f>'with ckpt'!D6</f>
        <v>M</v>
      </c>
      <c r="H55" s="74" t="str">
        <f>IF(AND(COUNTIF(C$2:C55,C55)&gt;1,C55&lt;&gt;""),"repeat","")</f>
        <v/>
      </c>
    </row>
    <row r="56" spans="1:8" ht="25.5" customHeight="1" x14ac:dyDescent="0.25">
      <c r="A56" s="99" t="s">
        <v>69</v>
      </c>
      <c r="B56" s="105">
        <v>3</v>
      </c>
      <c r="C56" s="106" t="str">
        <f>IF(COUNTIF(Finish!$J:$J,$B56)=0,"",VLOOKUP($B56,Finish!$J:$M,4,FALSE))</f>
        <v>Jenifer Derby</v>
      </c>
      <c r="D56" s="106" t="str">
        <f>IF($C56="","",VLOOKUP($B56,Finish!$J:$N,5,FALSE))</f>
        <v>unattached</v>
      </c>
      <c r="E56" s="107">
        <f>IF($C56="","",VLOOKUP($B56,Finish!$J:$S,10,FALSE))</f>
        <v>47</v>
      </c>
      <c r="F56" s="108">
        <f>IF($C56="","",VLOOKUP($B56,Finish!$J:$R,9,FALSE))</f>
        <v>3.425925925925926E-2</v>
      </c>
      <c r="G56" s="99" t="str">
        <f>IF($C56="","",VLOOKUP($B56,Finish!$J:$O,6,FALSE))</f>
        <v>W</v>
      </c>
      <c r="H56" s="109" t="str">
        <f>IF(AND(COUNTIF(C$2:C56,C56)&gt;1,C56&lt;&gt;""),"repeat","")</f>
        <v/>
      </c>
    </row>
    <row r="57" spans="1:8" ht="25.5" customHeight="1" x14ac:dyDescent="0.25">
      <c r="A57" s="76" t="s">
        <v>52</v>
      </c>
      <c r="C57" s="73" t="str">
        <f>'with ckpt'!B7</f>
        <v>Philip Greenwood</v>
      </c>
      <c r="D57" s="73" t="str">
        <f>'with ckpt'!C7</f>
        <v>Rossendale Harriers</v>
      </c>
      <c r="E57" s="76">
        <v>6</v>
      </c>
      <c r="F57" s="75">
        <f>IF($C57="","",'with ckpt'!E7)</f>
        <v>2.7881944444444442E-2</v>
      </c>
      <c r="G57" s="76" t="str">
        <f>'with ckpt'!D7</f>
        <v>M</v>
      </c>
      <c r="H57" s="74" t="str">
        <f>IF(AND(COUNTIF(C$2:C57,C57)&gt;1,C57&lt;&gt;""),"repeat","")</f>
        <v/>
      </c>
    </row>
    <row r="58" spans="1:8" ht="25.5" customHeight="1" x14ac:dyDescent="0.25">
      <c r="A58" s="96" t="s">
        <v>86</v>
      </c>
      <c r="B58" s="110" t="s">
        <v>117</v>
      </c>
      <c r="C58" s="111" t="str">
        <f>IF(COUNTIF(Finish!$I:$I,$B58)=0,"",VLOOKUP($B58,Finish!$I:$M,5,FALSE))</f>
        <v>Elijah Peers-Webb</v>
      </c>
      <c r="D58" s="111" t="str">
        <f>IF($C58="","",VLOOKUP($B58,Finish!$I:$O,6,FALSE))</f>
        <v>Calder Valley</v>
      </c>
      <c r="E58" s="114">
        <f>IF($C58="","",VLOOKUP($B58,Finish!$I:$S,11,FALSE))</f>
        <v>14</v>
      </c>
      <c r="F58" s="112">
        <f>IF($C58="","",VLOOKUP($B58,Finish!$I:$R,10,FALSE))</f>
        <v>2.9247685185185182E-2</v>
      </c>
      <c r="G58" s="115"/>
      <c r="H58" s="113" t="str">
        <f>IF(AND(COUNTIF(C$2:C58,C58)&gt;1,C58&lt;&gt;""),"repeat","")</f>
        <v/>
      </c>
    </row>
    <row r="59" spans="1:8" ht="25.5" customHeight="1" x14ac:dyDescent="0.25">
      <c r="A59" s="96" t="s">
        <v>87</v>
      </c>
      <c r="B59" s="110" t="s">
        <v>111</v>
      </c>
      <c r="C59" s="111" t="str">
        <f>IF(COUNTIF(Finish!$I:$I,$B59)=0,"",VLOOKUP($B59,Finish!$I:$M,5,FALSE))</f>
        <v/>
      </c>
      <c r="D59" s="111" t="str">
        <f>IF($C59="","",VLOOKUP($B59,Finish!$I:$O,6,FALSE))</f>
        <v/>
      </c>
      <c r="E59" s="114" t="str">
        <f>IF($C59="","",VLOOKUP($B59,Finish!$I:$S,11,FALSE))</f>
        <v/>
      </c>
      <c r="F59" s="112" t="str">
        <f>IF($C59="","",VLOOKUP($B59,Finish!$I:$R,10,FALSE))</f>
        <v/>
      </c>
      <c r="G59" s="115"/>
      <c r="H59" s="113" t="str">
        <f>IF(AND(COUNTIF(C$2:C59,C59)&gt;1,C59&lt;&gt;""),"repeat","")</f>
        <v/>
      </c>
    </row>
    <row r="60" spans="1:8" ht="25.5" customHeight="1" x14ac:dyDescent="0.25">
      <c r="A60" s="96" t="s">
        <v>75</v>
      </c>
      <c r="B60" s="110" t="s">
        <v>118</v>
      </c>
      <c r="C60" s="111" t="str">
        <f>IF(COUNTIF(Finish!$I:$I,$B60)=0,"",VLOOKUP($B60,Finish!$I:$M,5,FALSE))</f>
        <v/>
      </c>
      <c r="D60" s="111" t="str">
        <f>IF($C60="","",VLOOKUP($B60,Finish!$I:$O,6,FALSE))</f>
        <v/>
      </c>
      <c r="E60" s="114" t="str">
        <f>IF($C60="","",VLOOKUP($B60,Finish!$I:$S,11,FALSE))</f>
        <v/>
      </c>
      <c r="F60" s="112" t="str">
        <f>IF($C60="","",VLOOKUP($B60,Finish!$I:$R,10,FALSE))</f>
        <v/>
      </c>
      <c r="G60" s="115"/>
      <c r="H60" s="113" t="str">
        <f>IF(AND(COUNTIF(C$2:C60,C60)&gt;1,C60&lt;&gt;""),"repeat","")</f>
        <v/>
      </c>
    </row>
    <row r="61" spans="1:8" ht="25.5" customHeight="1" x14ac:dyDescent="0.25">
      <c r="A61" s="96" t="s">
        <v>64</v>
      </c>
      <c r="B61" s="110" t="s">
        <v>112</v>
      </c>
      <c r="C61" s="111" t="str">
        <f>IF(COUNTIF(Finish!$I:$I,$B61)=0,"",VLOOKUP($B61,Finish!$I:$M,5,FALSE))</f>
        <v/>
      </c>
      <c r="D61" s="111" t="str">
        <f>IF($C61="","",VLOOKUP($B61,Finish!$I:$O,6,FALSE))</f>
        <v/>
      </c>
      <c r="E61" s="114" t="str">
        <f>IF($C61="","",VLOOKUP($B61,Finish!$I:$S,11,FALSE))</f>
        <v/>
      </c>
      <c r="F61" s="112" t="str">
        <f>IF($C61="","",VLOOKUP($B61,Finish!$I:$R,10,FALSE))</f>
        <v/>
      </c>
      <c r="G61" s="115"/>
      <c r="H61" s="113" t="str">
        <f>IF(AND(COUNTIF(C$2:C61,C61)&gt;1,C61&lt;&gt;""),"repeat","")</f>
        <v/>
      </c>
    </row>
    <row r="62" spans="1:8" ht="25.5" customHeight="1" x14ac:dyDescent="0.25">
      <c r="A62" s="76" t="s">
        <v>53</v>
      </c>
      <c r="C62" s="73" t="str">
        <f>'with ckpt'!B8</f>
        <v>Gaz Pemberton</v>
      </c>
      <c r="D62" s="73" t="str">
        <f>'with ckpt'!C8</f>
        <v>Todmorden Harriers</v>
      </c>
      <c r="E62" s="76">
        <v>7</v>
      </c>
      <c r="F62" s="75">
        <f>IF($C62="","",'with ckpt'!E8)</f>
        <v>2.8043981481481479E-2</v>
      </c>
      <c r="G62" s="76" t="str">
        <f>'with ckpt'!D8</f>
        <v>M45</v>
      </c>
      <c r="H62" s="74" t="str">
        <f>IF(AND(COUNTIF(C$2:C62,C62)&gt;1,C62&lt;&gt;""),"repeat","")</f>
        <v>repeat</v>
      </c>
    </row>
    <row r="63" spans="1:8" ht="25.5" customHeight="1" x14ac:dyDescent="0.25">
      <c r="A63" s="99" t="s">
        <v>70</v>
      </c>
      <c r="B63" s="105">
        <v>4</v>
      </c>
      <c r="C63" s="106" t="str">
        <f>IF(COUNTIF(Finish!$J:$J,$B63)=0,"",VLOOKUP($B63,Finish!$J:$M,4,FALSE))</f>
        <v>Kath Brierley</v>
      </c>
      <c r="D63" s="106" t="str">
        <f>IF($C63="","",VLOOKUP($B63,Finish!$J:$N,5,FALSE))</f>
        <v>Todmorden Harriers</v>
      </c>
      <c r="E63" s="107">
        <f>IF($C63="","",VLOOKUP($B63,Finish!$J:$S,10,FALSE))</f>
        <v>49</v>
      </c>
      <c r="F63" s="108">
        <f>IF($C63="","",VLOOKUP($B63,Finish!$J:$R,9,FALSE))</f>
        <v>3.4432870370370371E-2</v>
      </c>
      <c r="G63" s="99" t="str">
        <f>IF($C63="","",VLOOKUP($B63,Finish!$J:$O,6,FALSE))</f>
        <v>W60</v>
      </c>
      <c r="H63" s="109" t="str">
        <f>IF(AND(COUNTIF(C$2:C63,C63)&gt;1,C63&lt;&gt;""),"repeat","")</f>
        <v>repeat</v>
      </c>
    </row>
    <row r="64" spans="1:8" ht="25.5" customHeight="1" x14ac:dyDescent="0.25">
      <c r="A64" s="76" t="s">
        <v>54</v>
      </c>
      <c r="C64" s="73" t="str">
        <f>'with ckpt'!B9</f>
        <v>George Clayton</v>
      </c>
      <c r="D64" s="73" t="str">
        <f>'with ckpt'!C9</f>
        <v>Rossendale Harriers</v>
      </c>
      <c r="E64" s="76">
        <v>8</v>
      </c>
      <c r="F64" s="75">
        <f>IF($C64="","",'with ckpt'!E9)</f>
        <v>2.8425925925925924E-2</v>
      </c>
      <c r="G64" s="76" t="str">
        <f>'with ckpt'!D9</f>
        <v>M</v>
      </c>
      <c r="H64" s="74" t="str">
        <f>IF(AND(COUNTIF(C$2:C64,C64)&gt;1,C64&lt;&gt;""),"repeat","")</f>
        <v/>
      </c>
    </row>
    <row r="65" spans="1:8" ht="25.5" customHeight="1" x14ac:dyDescent="0.25">
      <c r="A65" s="76" t="s">
        <v>55</v>
      </c>
      <c r="C65" s="73" t="str">
        <f>'with ckpt'!B10</f>
        <v>Damian Hilpin</v>
      </c>
      <c r="D65" s="73" t="str">
        <f>'with ckpt'!C10</f>
        <v>Penistone Footpath Runners</v>
      </c>
      <c r="E65" s="76">
        <v>9</v>
      </c>
      <c r="F65" s="75">
        <f>IF($C65="","",'with ckpt'!E10)</f>
        <v>2.8668981481481479E-2</v>
      </c>
      <c r="G65" s="76" t="str">
        <f>'with ckpt'!D10</f>
        <v>M45</v>
      </c>
      <c r="H65" s="74" t="str">
        <f>IF(AND(COUNTIF(C$2:C65,C65)&gt;1,C65&lt;&gt;""),"repeat","")</f>
        <v/>
      </c>
    </row>
    <row r="66" spans="1:8" ht="25.5" customHeight="1" x14ac:dyDescent="0.25">
      <c r="A66" s="99" t="s">
        <v>71</v>
      </c>
      <c r="B66" s="105">
        <v>5</v>
      </c>
      <c r="C66" s="106" t="str">
        <f>IF(COUNTIF(Finish!$J:$J,$B66)=0,"",VLOOKUP($B66,Finish!$J:$M,4,FALSE))</f>
        <v>Donna Cartwright</v>
      </c>
      <c r="D66" s="106" t="str">
        <f>IF($C66="","",VLOOKUP($B66,Finish!$J:$N,5,FALSE))</f>
        <v>Radcliffe AC</v>
      </c>
      <c r="E66" s="107">
        <f>IF($C66="","",VLOOKUP($B66,Finish!$J:$S,10,FALSE))</f>
        <v>53</v>
      </c>
      <c r="F66" s="108">
        <f>IF($C66="","",VLOOKUP($B66,Finish!$J:$R,9,FALSE))</f>
        <v>3.4918981481481481E-2</v>
      </c>
      <c r="G66" s="99" t="str">
        <f>IF($C66="","",VLOOKUP($B66,Finish!$J:$O,6,FALSE))</f>
        <v>W45</v>
      </c>
      <c r="H66" s="109" t="str">
        <f>IF(AND(COUNTIF(C$2:C66,C66)&gt;1,C66&lt;&gt;""),"repeat","")</f>
        <v/>
      </c>
    </row>
    <row r="67" spans="1:8" ht="25.5" customHeight="1" x14ac:dyDescent="0.25">
      <c r="A67" s="76" t="s">
        <v>56</v>
      </c>
      <c r="C67" s="73" t="str">
        <f>'with ckpt'!B11</f>
        <v>Jonny Hall</v>
      </c>
      <c r="D67" s="73" t="str">
        <f>'with ckpt'!C11</f>
        <v>Clayton Le Moors</v>
      </c>
      <c r="E67" s="76">
        <v>10</v>
      </c>
      <c r="F67" s="75">
        <f>IF($C67="","",'with ckpt'!E11)</f>
        <v>2.8715277777777781E-2</v>
      </c>
      <c r="G67" s="76" t="str">
        <f>'with ckpt'!D11</f>
        <v>M</v>
      </c>
      <c r="H67" s="74" t="str">
        <f>IF(AND(COUNTIF(C$2:C67,C67)&gt;1,C67&lt;&gt;""),"repeat","")</f>
        <v/>
      </c>
    </row>
    <row r="68" spans="1:8" ht="25.5" customHeight="1" x14ac:dyDescent="0.25">
      <c r="A68" s="97" t="str">
        <f>"2nd over "&amp;RIGHT(B68,2)</f>
        <v>2nd over 40</v>
      </c>
      <c r="B68" s="116" t="s">
        <v>100</v>
      </c>
      <c r="C68" s="117" t="str">
        <f>IF(VLOOKUP($B68,'Work(winners1)'!$A:$E,5,FALSE)=99999,"",INDEX(Finish!M:M,VLOOKUP($B68,'Work(winners1)'!$A:$E,5,FALSE)))</f>
        <v>Damian Hilpin</v>
      </c>
      <c r="D68" s="117" t="str">
        <f>IF($C68="","",INDEX(Finish!N:N,VLOOKUP($B68,'Work(winners1)'!$A:$E,5,FALSE)))</f>
        <v>Penistone Footpath Runners</v>
      </c>
      <c r="E68" s="97">
        <f>IF($C68="","",INDEX(Finish!S:S,VLOOKUP($B68,'Work(winners1)'!$A:$E,5,FALSE)))</f>
        <v>9</v>
      </c>
      <c r="F68" s="118">
        <f>IF($C68="","",INDEX(Finish!R:R,VLOOKUP($B68,'Work(winners1)'!$A:$E,5,FALSE)))</f>
        <v>2.8668981481481479E-2</v>
      </c>
      <c r="G68" s="97" t="str">
        <f>IF($C68="","",INDEX(Finish!O:O,VLOOKUP($B68,'Work(winners1)'!$A:$E,5,FALSE)))</f>
        <v>M45</v>
      </c>
      <c r="H68" s="119" t="str">
        <f>IF(AND(COUNTIF(C$2:C68,C68)&gt;1,C68&lt;&gt;""),"repeat","")</f>
        <v>repeat</v>
      </c>
    </row>
    <row r="69" spans="1:8" ht="25.5" customHeight="1" x14ac:dyDescent="0.25">
      <c r="A69" s="98" t="str">
        <f>"2nd woman o/"&amp;RIGHT(B69,2)</f>
        <v>2nd woman o/40</v>
      </c>
      <c r="B69" s="120" t="s">
        <v>91</v>
      </c>
      <c r="C69" s="121" t="str">
        <f>IF(VLOOKUP($B69,'Work(winners1)'!$G:$K,5,FALSE)=99999,"",INDEX(Finish!M:M,VLOOKUP($B69,'Work(winners1)'!$G:$K,5,FALSE)))</f>
        <v>Kath Brierley</v>
      </c>
      <c r="D69" s="121" t="str">
        <f>IF($C69="","",INDEX(Finish!N:N,VLOOKUP($B69,'Work(winners1)'!$G:$K,5,FALSE)))</f>
        <v>Todmorden Harriers</v>
      </c>
      <c r="E69" s="98">
        <f>IF($C69="","",INDEX(Finish!S:S,VLOOKUP($B69,'Work(winners1)'!$G:$K,5,FALSE)))</f>
        <v>49</v>
      </c>
      <c r="F69" s="122">
        <f>IF($C69="","",INDEX(Finish!R:R,VLOOKUP($B69,'Work(winners1)'!$G:$K,5,FALSE)))</f>
        <v>3.4432870370370371E-2</v>
      </c>
      <c r="G69" s="98" t="str">
        <f>IF($C69="","",INDEX(Finish!O:O,VLOOKUP($B69,'Work(winners1)'!$G:$K,5,FALSE)))</f>
        <v>W60</v>
      </c>
      <c r="H69" s="123" t="str">
        <f>IF(AND(COUNTIF(C$2:C69,C69)&gt;1,C69&lt;&gt;""),"repeat","")</f>
        <v>repeat</v>
      </c>
    </row>
    <row r="70" spans="1:8" ht="25.5" customHeight="1" x14ac:dyDescent="0.25">
      <c r="A70" s="97" t="str">
        <f>"2nd over "&amp;RIGHT(B70,2)</f>
        <v>2nd over 45</v>
      </c>
      <c r="B70" s="116" t="s">
        <v>101</v>
      </c>
      <c r="C70" s="117" t="str">
        <f>IF(VLOOKUP($B70,'Work(winners1)'!$A:$E,5,FALSE)=99999,"",INDEX(Finish!M:M,VLOOKUP($B70,'Work(winners1)'!$A:$E,5,FALSE)))</f>
        <v>Damian Hilpin</v>
      </c>
      <c r="D70" s="117" t="str">
        <f>IF($C70="","",INDEX(Finish!N:N,VLOOKUP($B70,'Work(winners1)'!$A:$E,5,FALSE)))</f>
        <v>Penistone Footpath Runners</v>
      </c>
      <c r="E70" s="97">
        <f>IF($C70="","",INDEX(Finish!S:S,VLOOKUP($B70,'Work(winners1)'!$A:$E,5,FALSE)))</f>
        <v>9</v>
      </c>
      <c r="F70" s="118">
        <f>IF($C70="","",INDEX(Finish!R:R,VLOOKUP($B70,'Work(winners1)'!$A:$E,5,FALSE)))</f>
        <v>2.8668981481481479E-2</v>
      </c>
      <c r="G70" s="97" t="str">
        <f>IF($C70="","",INDEX(Finish!O:O,VLOOKUP($B70,'Work(winners1)'!$A:$E,5,FALSE)))</f>
        <v>M45</v>
      </c>
      <c r="H70" s="74" t="str">
        <f>IF(AND(COUNTIF(C$2:C70,C70)&gt;1,C70&lt;&gt;""),"repeat","")</f>
        <v>repeat</v>
      </c>
    </row>
    <row r="71" spans="1:8" ht="25.5" customHeight="1" x14ac:dyDescent="0.25">
      <c r="A71" s="98" t="str">
        <f>"2nd woman o/"&amp;RIGHT(B71,2)</f>
        <v>2nd woman o/45</v>
      </c>
      <c r="B71" s="120" t="s">
        <v>92</v>
      </c>
      <c r="C71" s="121" t="str">
        <f>IF(VLOOKUP($B71,'Work(winners1)'!$G:$K,5,FALSE)=99999,"",INDEX(Finish!M:M,VLOOKUP($B71,'Work(winners1)'!$G:$K,5,FALSE)))</f>
        <v>Kath Brierley</v>
      </c>
      <c r="D71" s="121" t="str">
        <f>IF($C71="","",INDEX(Finish!N:N,VLOOKUP($B71,'Work(winners1)'!$G:$K,5,FALSE)))</f>
        <v>Todmorden Harriers</v>
      </c>
      <c r="E71" s="98">
        <f>IF($C71="","",INDEX(Finish!S:S,VLOOKUP($B71,'Work(winners1)'!$G:$K,5,FALSE)))</f>
        <v>49</v>
      </c>
      <c r="F71" s="122">
        <f>IF($C71="","",INDEX(Finish!R:R,VLOOKUP($B71,'Work(winners1)'!$G:$K,5,FALSE)))</f>
        <v>3.4432870370370371E-2</v>
      </c>
      <c r="G71" s="98" t="str">
        <f>IF($C71="","",INDEX(Finish!O:O,VLOOKUP($B71,'Work(winners1)'!$G:$K,5,FALSE)))</f>
        <v>W60</v>
      </c>
      <c r="H71" s="123" t="str">
        <f>IF(AND(COUNTIF(C$2:C71,C71)&gt;1,C71&lt;&gt;""),"repeat","")</f>
        <v>repeat</v>
      </c>
    </row>
    <row r="72" spans="1:8" ht="25.5" customHeight="1" x14ac:dyDescent="0.25">
      <c r="A72" s="97" t="str">
        <f>"2nd over "&amp;RIGHT(B72,2)</f>
        <v>2nd over 50</v>
      </c>
      <c r="B72" s="116" t="s">
        <v>102</v>
      </c>
      <c r="C72" s="117" t="str">
        <f>IF(VLOOKUP($B72,'Work(winners1)'!$A:$E,5,FALSE)=99999,"",INDEX(Finish!M:M,VLOOKUP($B72,'Work(winners1)'!$A:$E,5,FALSE)))</f>
        <v>Dave Haygarth</v>
      </c>
      <c r="D72" s="117" t="str">
        <f>IF($C72="","",INDEX(Finish!N:N,VLOOKUP($B72,'Work(winners1)'!$A:$E,5,FALSE)))</f>
        <v>Rossendale Harriers</v>
      </c>
      <c r="E72" s="97">
        <f>IF($C72="","",INDEX(Finish!S:S,VLOOKUP($B72,'Work(winners1)'!$A:$E,5,FALSE)))</f>
        <v>19</v>
      </c>
      <c r="F72" s="118">
        <f>IF($C72="","",INDEX(Finish!R:R,VLOOKUP($B72,'Work(winners1)'!$A:$E,5,FALSE)))</f>
        <v>2.991898148148148E-2</v>
      </c>
      <c r="G72" s="97" t="str">
        <f>IF($C72="","",INDEX(Finish!O:O,VLOOKUP($B72,'Work(winners1)'!$A:$E,5,FALSE)))</f>
        <v>M50</v>
      </c>
      <c r="H72" s="74" t="str">
        <f>IF(AND(COUNTIF(C$2:C72,C72)&gt;1,C72&lt;&gt;""),"repeat","")</f>
        <v/>
      </c>
    </row>
    <row r="73" spans="1:8" ht="25.5" customHeight="1" x14ac:dyDescent="0.25">
      <c r="A73" s="98" t="str">
        <f>"2nd woman o/"&amp;RIGHT(B73,2)</f>
        <v>2nd woman o/50</v>
      </c>
      <c r="B73" s="120" t="s">
        <v>93</v>
      </c>
      <c r="C73" s="121" t="str">
        <f>IF(VLOOKUP($B73,'Work(winners1)'!$G:$K,5,FALSE)=99999,"",INDEX(Finish!M:M,VLOOKUP($B73,'Work(winners1)'!$G:$K,5,FALSE)))</f>
        <v>Joanne Houghton</v>
      </c>
      <c r="D73" s="121" t="str">
        <f>IF($C73="","",INDEX(Finish!N:N,VLOOKUP($B73,'Work(winners1)'!$G:$K,5,FALSE)))</f>
        <v>Prestwich AC</v>
      </c>
      <c r="E73" s="98">
        <f>IF($C73="","",INDEX(Finish!S:S,VLOOKUP($B73,'Work(winners1)'!$G:$K,5,FALSE)))</f>
        <v>94</v>
      </c>
      <c r="F73" s="122">
        <f>IF($C73="","",INDEX(Finish!R:R,VLOOKUP($B73,'Work(winners1)'!$G:$K,5,FALSE)))</f>
        <v>4.6909722222222228E-2</v>
      </c>
      <c r="G73" s="98" t="str">
        <f>IF($C73="","",INDEX(Finish!O:O,VLOOKUP($B73,'Work(winners1)'!$G:$K,5,FALSE)))</f>
        <v>W55</v>
      </c>
      <c r="H73" s="123" t="str">
        <f>IF(AND(COUNTIF(C$2:C73,C73)&gt;1,C73&lt;&gt;""),"repeat","")</f>
        <v/>
      </c>
    </row>
    <row r="74" spans="1:8" ht="25.5" customHeight="1" x14ac:dyDescent="0.25">
      <c r="A74" s="97" t="str">
        <f>"2nd over "&amp;RIGHT(B74,2)</f>
        <v>2nd over 55</v>
      </c>
      <c r="B74" s="116" t="s">
        <v>103</v>
      </c>
      <c r="C74" s="117" t="str">
        <f>IF(VLOOKUP($B74,'Work(winners1)'!$A:$E,5,FALSE)=99999,"",INDEX(Finish!M:M,VLOOKUP($B74,'Work(winners1)'!$A:$E,5,FALSE)))</f>
        <v>Michael Toman</v>
      </c>
      <c r="D74" s="117" t="str">
        <f>IF($C74="","",INDEX(Finish!N:N,VLOOKUP($B74,'Work(winners1)'!$A:$E,5,FALSE)))</f>
        <v>Rossendale Harriers</v>
      </c>
      <c r="E74" s="97">
        <f>IF($C74="","",INDEX(Finish!S:S,VLOOKUP($B74,'Work(winners1)'!$A:$E,5,FALSE)))</f>
        <v>21</v>
      </c>
      <c r="F74" s="118">
        <f>IF($C74="","",INDEX(Finish!R:R,VLOOKUP($B74,'Work(winners1)'!$A:$E,5,FALSE)))</f>
        <v>3.0081018518518521E-2</v>
      </c>
      <c r="G74" s="97" t="str">
        <f>IF($C74="","",INDEX(Finish!O:O,VLOOKUP($B74,'Work(winners1)'!$A:$E,5,FALSE)))</f>
        <v>M55</v>
      </c>
      <c r="H74" s="74" t="str">
        <f>IF(AND(COUNTIF(C$2:C74,C74)&gt;1,C74&lt;&gt;""),"repeat","")</f>
        <v/>
      </c>
    </row>
    <row r="75" spans="1:8" ht="25.5" customHeight="1" x14ac:dyDescent="0.25">
      <c r="A75" s="98" t="str">
        <f>"2nd woman o/"&amp;RIGHT(B75,2)</f>
        <v>2nd woman o/55</v>
      </c>
      <c r="B75" s="120" t="s">
        <v>94</v>
      </c>
      <c r="C75" s="121" t="str">
        <f>IF(VLOOKUP($B75,'Work(winners1)'!$G:$K,5,FALSE)=99999,"",INDEX(Finish!M:M,VLOOKUP($B75,'Work(winners1)'!$G:$K,5,FALSE)))</f>
        <v>Joanne Houghton</v>
      </c>
      <c r="D75" s="121" t="str">
        <f>IF($C75="","",INDEX(Finish!N:N,VLOOKUP($B75,'Work(winners1)'!$G:$K,5,FALSE)))</f>
        <v>Prestwich AC</v>
      </c>
      <c r="E75" s="98">
        <f>IF($C75="","",INDEX(Finish!S:S,VLOOKUP($B75,'Work(winners1)'!$G:$K,5,FALSE)))</f>
        <v>94</v>
      </c>
      <c r="F75" s="122">
        <f>IF($C75="","",INDEX(Finish!R:R,VLOOKUP($B75,'Work(winners1)'!$G:$K,5,FALSE)))</f>
        <v>4.6909722222222228E-2</v>
      </c>
      <c r="G75" s="98" t="str">
        <f>IF($C75="","",INDEX(Finish!O:O,VLOOKUP($B75,'Work(winners1)'!$G:$K,5,FALSE)))</f>
        <v>W55</v>
      </c>
      <c r="H75" s="123" t="str">
        <f>IF(AND(COUNTIF(C$2:C75,C75)&gt;1,C75&lt;&gt;""),"repeat","")</f>
        <v>repeat</v>
      </c>
    </row>
    <row r="76" spans="1:8" ht="25.5" customHeight="1" x14ac:dyDescent="0.25">
      <c r="A76" s="97" t="str">
        <f>"2nd over "&amp;RIGHT(B76,2)</f>
        <v>2nd over 60</v>
      </c>
      <c r="B76" s="116" t="s">
        <v>104</v>
      </c>
      <c r="C76" s="117" t="str">
        <f>IF(VLOOKUP($B76,'Work(winners1)'!$A:$E,5,FALSE)=99999,"",INDEX(Finish!M:M,VLOOKUP($B76,'Work(winners1)'!$A:$E,5,FALSE)))</f>
        <v xml:space="preserve">Dave Kelly </v>
      </c>
      <c r="D76" s="117" t="str">
        <f>IF($C76="","",INDEX(Finish!N:N,VLOOKUP($B76,'Work(winners1)'!$A:$E,5,FALSE)))</f>
        <v>Rossendale Harriers</v>
      </c>
      <c r="E76" s="97">
        <f>IF($C76="","",INDEX(Finish!S:S,VLOOKUP($B76,'Work(winners1)'!$A:$E,5,FALSE)))</f>
        <v>26</v>
      </c>
      <c r="F76" s="118">
        <f>IF($C76="","",INDEX(Finish!R:R,VLOOKUP($B76,'Work(winners1)'!$A:$E,5,FALSE)))</f>
        <v>3.1157407407407408E-2</v>
      </c>
      <c r="G76" s="97" t="str">
        <f>IF($C76="","",INDEX(Finish!O:O,VLOOKUP($B76,'Work(winners1)'!$A:$E,5,FALSE)))</f>
        <v>M65</v>
      </c>
      <c r="H76" s="74" t="str">
        <f>IF(AND(COUNTIF(C$2:C76,C76)&gt;1,C76&lt;&gt;""),"repeat","")</f>
        <v>repeat</v>
      </c>
    </row>
    <row r="77" spans="1:8" ht="25.5" customHeight="1" x14ac:dyDescent="0.25">
      <c r="A77" s="98" t="str">
        <f>"2nd woman o/"&amp;RIGHT(B77,2)</f>
        <v>2nd woman o/60</v>
      </c>
      <c r="B77" s="120" t="s">
        <v>95</v>
      </c>
      <c r="C77" s="121" t="str">
        <f>IF(VLOOKUP($B77,'Work(winners1)'!$G:$K,5,FALSE)=99999,"",INDEX(Finish!M:M,VLOOKUP($B77,'Work(winners1)'!$G:$K,5,FALSE)))</f>
        <v>Karen Windle</v>
      </c>
      <c r="D77" s="121" t="str">
        <f>IF($C77="","",INDEX(Finish!N:N,VLOOKUP($B77,'Work(winners1)'!$G:$K,5,FALSE)))</f>
        <v>Trawden AC</v>
      </c>
      <c r="E77" s="98">
        <f>IF($C77="","",INDEX(Finish!S:S,VLOOKUP($B77,'Work(winners1)'!$G:$K,5,FALSE)))</f>
        <v>99</v>
      </c>
      <c r="F77" s="122">
        <f>IF($C77="","",INDEX(Finish!R:R,VLOOKUP($B77,'Work(winners1)'!$G:$K,5,FALSE)))</f>
        <v>5.2465277777777784E-2</v>
      </c>
      <c r="G77" s="98" t="str">
        <f>IF($C77="","",INDEX(Finish!O:O,VLOOKUP($B77,'Work(winners1)'!$G:$K,5,FALSE)))</f>
        <v>W60</v>
      </c>
      <c r="H77" s="123" t="str">
        <f>IF(AND(COUNTIF(C$2:C77,C77)&gt;1,C77&lt;&gt;""),"repeat","")</f>
        <v/>
      </c>
    </row>
    <row r="78" spans="1:8" ht="25.5" customHeight="1" x14ac:dyDescent="0.25">
      <c r="A78" s="97" t="str">
        <f>"2nd over "&amp;RIGHT(B78,2)</f>
        <v>2nd over 65</v>
      </c>
      <c r="B78" s="116" t="s">
        <v>105</v>
      </c>
      <c r="C78" s="117" t="str">
        <f>IF(VLOOKUP($B78,'Work(winners1)'!$A:$E,5,FALSE)=99999,"",INDEX(Finish!M:M,VLOOKUP($B78,'Work(winners1)'!$A:$E,5,FALSE)))</f>
        <v>Chris Cash</v>
      </c>
      <c r="D78" s="117" t="str">
        <f>IF($C78="","",INDEX(Finish!N:N,VLOOKUP($B78,'Work(winners1)'!$A:$E,5,FALSE)))</f>
        <v>Darwen Dashers</v>
      </c>
      <c r="E78" s="97">
        <f>IF($C78="","",INDEX(Finish!S:S,VLOOKUP($B78,'Work(winners1)'!$A:$E,5,FALSE)))</f>
        <v>36</v>
      </c>
      <c r="F78" s="118">
        <f>IF($C78="","",INDEX(Finish!R:R,VLOOKUP($B78,'Work(winners1)'!$A:$E,5,FALSE)))</f>
        <v>3.2418981481481486E-2</v>
      </c>
      <c r="G78" s="97" t="str">
        <f>IF($C78="","",INDEX(Finish!O:O,VLOOKUP($B78,'Work(winners1)'!$A:$E,5,FALSE)))</f>
        <v>M65</v>
      </c>
      <c r="H78" s="74" t="str">
        <f>IF(AND(COUNTIF(C$2:C78,C78)&gt;1,C78&lt;&gt;""),"repeat","")</f>
        <v/>
      </c>
    </row>
    <row r="79" spans="1:8" ht="25.5" customHeight="1" x14ac:dyDescent="0.25">
      <c r="A79" s="98" t="str">
        <f>"2nd woman o/"&amp;RIGHT(B79,2)</f>
        <v>2nd woman o/65</v>
      </c>
      <c r="B79" s="120" t="s">
        <v>96</v>
      </c>
      <c r="C79" s="121" t="str">
        <f>IF(VLOOKUP($B79,'Work(winners1)'!$G:$K,5,FALSE)=99999,"",INDEX(Finish!M:M,VLOOKUP($B79,'Work(winners1)'!$G:$K,5,FALSE)))</f>
        <v/>
      </c>
      <c r="D79" s="121" t="str">
        <f>IF($C79="","",INDEX(Finish!N:N,VLOOKUP($B79,'Work(winners1)'!$G:$K,5,FALSE)))</f>
        <v/>
      </c>
      <c r="E79" s="98" t="str">
        <f>IF($C79="","",INDEX(Finish!S:S,VLOOKUP($B79,'Work(winners1)'!$G:$K,5,FALSE)))</f>
        <v/>
      </c>
      <c r="F79" s="122" t="str">
        <f>IF($C79="","",INDEX(Finish!R:R,VLOOKUP($B79,'Work(winners1)'!$G:$K,5,FALSE)))</f>
        <v/>
      </c>
      <c r="G79" s="98" t="str">
        <f>IF($C79="","",INDEX(Finish!O:O,VLOOKUP($B79,'Work(winners1)'!$G:$K,5,FALSE)))</f>
        <v/>
      </c>
      <c r="H79" s="123" t="str">
        <f>IF(AND(COUNTIF(C$2:C79,C79)&gt;1,C79&lt;&gt;""),"repeat","")</f>
        <v/>
      </c>
    </row>
    <row r="80" spans="1:8" ht="25.5" customHeight="1" x14ac:dyDescent="0.25">
      <c r="A80" s="97" t="str">
        <f>"2nd over "&amp;RIGHT(B80,2)</f>
        <v>2nd over 70</v>
      </c>
      <c r="B80" s="116" t="s">
        <v>106</v>
      </c>
      <c r="C80" s="117" t="str">
        <f>IF(VLOOKUP($B80,'Work(winners1)'!$A:$E,5,FALSE)=99999,"",INDEX(Finish!M:M,VLOOKUP($B80,'Work(winners1)'!$A:$E,5,FALSE)))</f>
        <v>Harry Atkinson</v>
      </c>
      <c r="D80" s="117" t="str">
        <f>IF($C80="","",INDEX(Finish!N:N,VLOOKUP($B80,'Work(winners1)'!$A:$E,5,FALSE)))</f>
        <v>Bingley Harriers</v>
      </c>
      <c r="E80" s="97">
        <f>IF($C80="","",INDEX(Finish!S:S,VLOOKUP($B80,'Work(winners1)'!$A:$E,5,FALSE)))</f>
        <v>70</v>
      </c>
      <c r="F80" s="118">
        <f>IF($C80="","",INDEX(Finish!R:R,VLOOKUP($B80,'Work(winners1)'!$A:$E,5,FALSE)))</f>
        <v>3.9224537037037037E-2</v>
      </c>
      <c r="G80" s="97" t="str">
        <f>IF($C80="","",INDEX(Finish!O:O,VLOOKUP($B80,'Work(winners1)'!$A:$E,5,FALSE)))</f>
        <v>M70</v>
      </c>
      <c r="H80" s="74" t="str">
        <f>IF(AND(COUNTIF(C$2:C80,C80)&gt;1,C80&lt;&gt;""),"repeat","")</f>
        <v/>
      </c>
    </row>
    <row r="81" spans="1:8" ht="25.5" customHeight="1" x14ac:dyDescent="0.25">
      <c r="A81" s="98" t="str">
        <f>"2nd woman o/"&amp;RIGHT(B81,2)</f>
        <v>2nd woman o/70</v>
      </c>
      <c r="B81" s="120" t="s">
        <v>97</v>
      </c>
      <c r="C81" s="121" t="str">
        <f>IF(VLOOKUP($B81,'Work(winners1)'!$G:$K,5,FALSE)=99999,"",INDEX(Finish!M:M,VLOOKUP($B81,'Work(winners1)'!$G:$K,5,FALSE)))</f>
        <v/>
      </c>
      <c r="D81" s="121" t="str">
        <f>IF($C81="","",INDEX(Finish!N:N,VLOOKUP($B81,'Work(winners1)'!$G:$K,5,FALSE)))</f>
        <v/>
      </c>
      <c r="E81" s="98" t="str">
        <f>IF($C81="","",INDEX(Finish!S:S,VLOOKUP($B81,'Work(winners1)'!$G:$K,5,FALSE)))</f>
        <v/>
      </c>
      <c r="F81" s="122" t="str">
        <f>IF($C81="","",INDEX(Finish!R:R,VLOOKUP($B81,'Work(winners1)'!$G:$K,5,FALSE)))</f>
        <v/>
      </c>
      <c r="G81" s="98" t="str">
        <f>IF($C81="","",INDEX(Finish!O:O,VLOOKUP($B81,'Work(winners1)'!$G:$K,5,FALSE)))</f>
        <v/>
      </c>
      <c r="H81" s="123" t="str">
        <f>IF(AND(COUNTIF(C$2:C81,C81)&gt;1,C81&lt;&gt;""),"repeat","")</f>
        <v/>
      </c>
    </row>
  </sheetData>
  <mergeCells count="1">
    <mergeCell ref="A26:G26"/>
  </mergeCells>
  <phoneticPr fontId="0" type="noConversion"/>
  <conditionalFormatting sqref="A1:G1048576">
    <cfRule type="expression" dxfId="1" priority="1">
      <formula>$H1="repeat"</formula>
    </cfRule>
  </conditionalFormatting>
  <pageMargins left="0.70866141732283472" right="0.70866141732283472" top="0.27559055118110237" bottom="0.27559055118110237" header="0.31496062992125984" footer="0.31496062992125984"/>
  <pageSetup paperSize="9" scale="5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26"/>
  <sheetViews>
    <sheetView workbookViewId="0">
      <selection sqref="A1:G64"/>
    </sheetView>
  </sheetViews>
  <sheetFormatPr defaultRowHeight="13.2" x14ac:dyDescent="0.25"/>
  <cols>
    <col min="2" max="2" width="8.88671875" style="1" bestFit="1" customWidth="1"/>
    <col min="3" max="3" width="9.33203125" style="1" customWidth="1"/>
    <col min="4" max="4" width="17.88671875" customWidth="1"/>
    <col min="5" max="5" width="19.88671875" customWidth="1"/>
    <col min="6" max="6" width="9.109375" style="1"/>
    <col min="7" max="7" width="21.44140625" style="1" bestFit="1" customWidth="1"/>
  </cols>
  <sheetData>
    <row r="1" spans="1:7" s="3" customFormat="1" x14ac:dyDescent="0.25">
      <c r="B1" s="2" t="s">
        <v>41</v>
      </c>
      <c r="C1" s="2" t="s">
        <v>45</v>
      </c>
      <c r="D1" s="29"/>
      <c r="F1" s="2"/>
      <c r="G1" s="2"/>
    </row>
    <row r="2" spans="1:7" s="29" customFormat="1" x14ac:dyDescent="0.25">
      <c r="A2" s="29" t="s">
        <v>41</v>
      </c>
      <c r="B2" s="28" t="s">
        <v>42</v>
      </c>
      <c r="C2" s="28" t="s">
        <v>42</v>
      </c>
      <c r="D2" s="29" t="s">
        <v>43</v>
      </c>
      <c r="E2" s="29" t="s">
        <v>44</v>
      </c>
      <c r="F2" s="28" t="s">
        <v>4</v>
      </c>
      <c r="G2" s="28"/>
    </row>
    <row r="3" spans="1:7" s="68" customFormat="1" x14ac:dyDescent="0.25">
      <c r="A3" s="68" t="s">
        <v>46</v>
      </c>
      <c r="B3" s="70"/>
      <c r="C3" s="70">
        <f>'with ckpt'!A2</f>
        <v>1</v>
      </c>
      <c r="D3" s="68" t="str">
        <f>'with ckpt'!B2</f>
        <v>Grant Cunliffe</v>
      </c>
      <c r="E3" s="68" t="str">
        <f>'with ckpt'!C2</f>
        <v>Rossendale Harriers</v>
      </c>
      <c r="F3" s="71">
        <f>'with ckpt'!E2</f>
        <v>2.2511574074074073E-2</v>
      </c>
      <c r="G3" s="70" t="str">
        <f>'with ckpt'!D2</f>
        <v>M</v>
      </c>
    </row>
    <row r="4" spans="1:7" s="68" customFormat="1" x14ac:dyDescent="0.25">
      <c r="A4" s="68" t="str">
        <f>A3</f>
        <v>top5</v>
      </c>
      <c r="B4" s="70"/>
      <c r="C4" s="70">
        <f>'with ckpt'!A3</f>
        <v>2</v>
      </c>
      <c r="D4" s="68" t="str">
        <f>'with ckpt'!B3</f>
        <v>Joe Ormerod</v>
      </c>
      <c r="E4" s="68" t="str">
        <f>'with ckpt'!C3</f>
        <v>Rossendale Harriers</v>
      </c>
      <c r="F4" s="71">
        <f>'with ckpt'!E3</f>
        <v>2.3229166666666665E-2</v>
      </c>
      <c r="G4" s="70" t="str">
        <f>'with ckpt'!D3</f>
        <v>MU21</v>
      </c>
    </row>
    <row r="5" spans="1:7" s="68" customFormat="1" x14ac:dyDescent="0.25">
      <c r="A5" s="68" t="str">
        <f>A4</f>
        <v>top5</v>
      </c>
      <c r="B5" s="70"/>
      <c r="C5" s="70">
        <f>'with ckpt'!A4</f>
        <v>3</v>
      </c>
      <c r="D5" s="68" t="str">
        <f>'with ckpt'!B4</f>
        <v>Joe Hopley</v>
      </c>
      <c r="E5" s="68" t="str">
        <f>'with ckpt'!C4</f>
        <v>Rossendale Harriers</v>
      </c>
      <c r="F5" s="71">
        <f>'with ckpt'!E4</f>
        <v>2.4201388888888887E-2</v>
      </c>
      <c r="G5" s="70" t="str">
        <f>'with ckpt'!D4</f>
        <v>MU21</v>
      </c>
    </row>
    <row r="6" spans="1:7" s="68" customFormat="1" x14ac:dyDescent="0.25">
      <c r="A6" s="68" t="str">
        <f>A5</f>
        <v>top5</v>
      </c>
      <c r="B6" s="70"/>
      <c r="C6" s="70">
        <f>'with ckpt'!A5</f>
        <v>4</v>
      </c>
      <c r="D6" s="68" t="str">
        <f>'with ckpt'!B5</f>
        <v>Sean Greenwood</v>
      </c>
      <c r="E6" s="68" t="str">
        <f>'with ckpt'!C5</f>
        <v>Rossendale Harriers</v>
      </c>
      <c r="F6" s="71">
        <f>'with ckpt'!E5</f>
        <v>2.5266203703703704E-2</v>
      </c>
      <c r="G6" s="70" t="str">
        <f>'with ckpt'!D5</f>
        <v>M</v>
      </c>
    </row>
    <row r="7" spans="1:7" s="68" customFormat="1" x14ac:dyDescent="0.25">
      <c r="A7" s="68" t="str">
        <f>A6</f>
        <v>top5</v>
      </c>
      <c r="B7" s="70"/>
      <c r="C7" s="70">
        <f>'with ckpt'!A6</f>
        <v>5</v>
      </c>
      <c r="D7" s="68" t="str">
        <f>'with ckpt'!B6</f>
        <v>Rob Mills</v>
      </c>
      <c r="E7" s="68" t="str">
        <f>'with ckpt'!C6</f>
        <v>unattached</v>
      </c>
      <c r="F7" s="71">
        <f>'with ckpt'!E6</f>
        <v>2.6145833333333337E-2</v>
      </c>
      <c r="G7" s="70" t="str">
        <f>'with ckpt'!D6</f>
        <v>M</v>
      </c>
    </row>
    <row r="8" spans="1:7" s="68" customFormat="1" x14ac:dyDescent="0.25">
      <c r="B8" s="70"/>
      <c r="C8" s="70"/>
      <c r="F8" s="70"/>
      <c r="G8" s="70"/>
    </row>
    <row r="9" spans="1:7" x14ac:dyDescent="0.25">
      <c r="A9" s="68" t="s">
        <v>39</v>
      </c>
      <c r="B9" s="1">
        <v>1</v>
      </c>
      <c r="C9" s="1">
        <f>VLOOKUP($A9&amp;":"&amp;$B9,Finish!$I:$S,11,FALSE)</f>
        <v>1</v>
      </c>
      <c r="D9" t="str">
        <f>VLOOKUP($A9&amp;":"&amp;$B9,Finish!$I:$M,5,FALSE)</f>
        <v>Grant Cunliffe</v>
      </c>
      <c r="E9" t="str">
        <f>VLOOKUP($A9&amp;":"&amp;$B9,Finish!$I:$O,6,FALSE)</f>
        <v>Rossendale Harriers</v>
      </c>
      <c r="F9" s="72">
        <f>VLOOKUP($A9&amp;":"&amp;$B9,Finish!$I:$R,10,FALSE)</f>
        <v>2.2511574074074073E-2</v>
      </c>
      <c r="G9" s="1" t="str">
        <f>IF(C9&lt;6,"Included in top 5","")</f>
        <v>Included in top 5</v>
      </c>
    </row>
    <row r="10" spans="1:7" x14ac:dyDescent="0.25">
      <c r="A10" s="68" t="str">
        <f>A9</f>
        <v>M</v>
      </c>
      <c r="B10" s="1">
        <f>B9+1</f>
        <v>2</v>
      </c>
      <c r="C10" s="1">
        <f>VLOOKUP($A10&amp;":"&amp;$B10,Finish!$I:$S,11,FALSE)</f>
        <v>4</v>
      </c>
      <c r="D10" t="str">
        <f>VLOOKUP($A10&amp;":"&amp;$B10,Finish!$I:$M,5,FALSE)</f>
        <v>Sean Greenwood</v>
      </c>
      <c r="E10" t="str">
        <f>VLOOKUP($A10&amp;":"&amp;$B10,Finish!$I:$O,6,FALSE)</f>
        <v>Rossendale Harriers</v>
      </c>
      <c r="F10" s="72">
        <f>VLOOKUP($A10&amp;":"&amp;$B10,Finish!$I:$R,10,FALSE)</f>
        <v>2.5266203703703704E-2</v>
      </c>
      <c r="G10" s="1" t="str">
        <f>IF(C10&lt;6,"Included in top 5","")</f>
        <v>Included in top 5</v>
      </c>
    </row>
    <row r="11" spans="1:7" x14ac:dyDescent="0.25">
      <c r="A11" s="68" t="str">
        <f>A10</f>
        <v>M</v>
      </c>
      <c r="B11" s="1">
        <f>B10+1</f>
        <v>3</v>
      </c>
      <c r="C11" s="1">
        <f>VLOOKUP($A11&amp;":"&amp;$B11,Finish!$I:$S,11,FALSE)</f>
        <v>5</v>
      </c>
      <c r="D11" t="str">
        <f>VLOOKUP($A11&amp;":"&amp;$B11,Finish!$I:$M,5,FALSE)</f>
        <v>Rob Mills</v>
      </c>
      <c r="E11" t="str">
        <f>VLOOKUP($A11&amp;":"&amp;$B11,Finish!$I:$O,6,FALSE)</f>
        <v>unattached</v>
      </c>
      <c r="F11" s="72">
        <f>VLOOKUP($A11&amp;":"&amp;$B11,Finish!$I:$R,10,FALSE)</f>
        <v>2.6145833333333337E-2</v>
      </c>
      <c r="G11" s="1" t="str">
        <f>IF(C11&lt;6,"Included in top 5","")</f>
        <v>Included in top 5</v>
      </c>
    </row>
    <row r="13" spans="1:7" hidden="1" x14ac:dyDescent="0.25">
      <c r="A13" s="68" t="s">
        <v>119</v>
      </c>
      <c r="B13" s="1">
        <v>1</v>
      </c>
      <c r="C13" s="1" t="e">
        <f>VLOOKUP($A13&amp;":"&amp;$B13,Finish!$I:$S,11,FALSE)</f>
        <v>#N/A</v>
      </c>
      <c r="D13" t="e">
        <f>VLOOKUP($A13&amp;":"&amp;$B13,Finish!$I:$M,5,FALSE)</f>
        <v>#N/A</v>
      </c>
      <c r="E13" t="e">
        <f>VLOOKUP($A13&amp;":"&amp;$B13,Finish!$I:$O,6,FALSE)</f>
        <v>#N/A</v>
      </c>
      <c r="F13" s="72" t="e">
        <f>VLOOKUP($A13&amp;":"&amp;$B13,Finish!$I:$R,10,FALSE)</f>
        <v>#N/A</v>
      </c>
      <c r="G13" s="1" t="e">
        <f>IF(C13&lt;6,"Included in top 5","")</f>
        <v>#N/A</v>
      </c>
    </row>
    <row r="14" spans="1:7" hidden="1" x14ac:dyDescent="0.25">
      <c r="A14" s="68" t="str">
        <f>A13</f>
        <v>MU13</v>
      </c>
      <c r="B14" s="1">
        <f>B13+1</f>
        <v>2</v>
      </c>
      <c r="C14" s="1" t="e">
        <f>VLOOKUP($A14&amp;":"&amp;$B14,Finish!$I:$S,11,FALSE)</f>
        <v>#N/A</v>
      </c>
      <c r="D14" t="e">
        <f>VLOOKUP($A14&amp;":"&amp;$B14,Finish!$I:$M,5,FALSE)</f>
        <v>#N/A</v>
      </c>
      <c r="E14" t="e">
        <f>VLOOKUP($A14&amp;":"&amp;$B14,Finish!$I:$O,6,FALSE)</f>
        <v>#N/A</v>
      </c>
      <c r="F14" s="72" t="e">
        <f>VLOOKUP($A14&amp;":"&amp;$B14,Finish!$I:$R,10,FALSE)</f>
        <v>#N/A</v>
      </c>
      <c r="G14" s="1" t="e">
        <f>IF(C14&lt;6,"Included in top 5","")</f>
        <v>#N/A</v>
      </c>
    </row>
    <row r="15" spans="1:7" hidden="1" x14ac:dyDescent="0.25">
      <c r="A15" s="68" t="str">
        <f>A14</f>
        <v>MU13</v>
      </c>
      <c r="B15" s="1">
        <f>B14+1</f>
        <v>3</v>
      </c>
      <c r="C15" s="1" t="e">
        <f>VLOOKUP($A15&amp;":"&amp;$B15,Finish!$I:$S,11,FALSE)</f>
        <v>#N/A</v>
      </c>
      <c r="D15" t="e">
        <f>VLOOKUP($A15&amp;":"&amp;$B15,Finish!$I:$M,5,FALSE)</f>
        <v>#N/A</v>
      </c>
      <c r="E15" t="e">
        <f>VLOOKUP($A15&amp;":"&amp;$B15,Finish!$I:$O,6,FALSE)</f>
        <v>#N/A</v>
      </c>
      <c r="F15" s="72" t="e">
        <f>VLOOKUP($A15&amp;":"&amp;$B15,Finish!$I:$R,10,FALSE)</f>
        <v>#N/A</v>
      </c>
      <c r="G15" s="1" t="e">
        <f>IF(C15&lt;6,"Included in top 5","")</f>
        <v>#N/A</v>
      </c>
    </row>
    <row r="16" spans="1:7" hidden="1" x14ac:dyDescent="0.25"/>
    <row r="17" spans="1:7" hidden="1" x14ac:dyDescent="0.25">
      <c r="A17" s="68" t="s">
        <v>120</v>
      </c>
      <c r="B17" s="1">
        <v>1</v>
      </c>
      <c r="C17" s="1" t="e">
        <f>VLOOKUP($A17&amp;":"&amp;$B17,Finish!$I:$S,11,FALSE)</f>
        <v>#N/A</v>
      </c>
      <c r="D17" t="e">
        <f>VLOOKUP($A17&amp;":"&amp;$B17,Finish!$I:$M,5,FALSE)</f>
        <v>#N/A</v>
      </c>
      <c r="E17" t="e">
        <f>VLOOKUP($A17&amp;":"&amp;$B17,Finish!$I:$O,6,FALSE)</f>
        <v>#N/A</v>
      </c>
      <c r="F17" s="72" t="e">
        <f>VLOOKUP($A17&amp;":"&amp;$B17,Finish!$I:$R,10,FALSE)</f>
        <v>#N/A</v>
      </c>
      <c r="G17" s="1" t="e">
        <f>IF(C17&lt;6,"Included in top 5","")</f>
        <v>#N/A</v>
      </c>
    </row>
    <row r="18" spans="1:7" hidden="1" x14ac:dyDescent="0.25">
      <c r="A18" s="68" t="str">
        <f>A17</f>
        <v>MU15</v>
      </c>
      <c r="B18" s="1">
        <f>B17+1</f>
        <v>2</v>
      </c>
      <c r="C18" s="1" t="e">
        <f>VLOOKUP($A18&amp;":"&amp;$B18,Finish!$I:$S,11,FALSE)</f>
        <v>#N/A</v>
      </c>
      <c r="D18" t="e">
        <f>VLOOKUP($A18&amp;":"&amp;$B18,Finish!$I:$M,5,FALSE)</f>
        <v>#N/A</v>
      </c>
      <c r="E18" t="e">
        <f>VLOOKUP($A18&amp;":"&amp;$B18,Finish!$I:$O,6,FALSE)</f>
        <v>#N/A</v>
      </c>
      <c r="F18" s="72" t="e">
        <f>VLOOKUP($A18&amp;":"&amp;$B18,Finish!$I:$R,10,FALSE)</f>
        <v>#N/A</v>
      </c>
      <c r="G18" s="1" t="e">
        <f>IF(C18&lt;6,"Included in top 5","")</f>
        <v>#N/A</v>
      </c>
    </row>
    <row r="19" spans="1:7" hidden="1" x14ac:dyDescent="0.25">
      <c r="A19" s="68" t="str">
        <f>A18</f>
        <v>MU15</v>
      </c>
      <c r="B19" s="1">
        <f>B18+1</f>
        <v>3</v>
      </c>
      <c r="C19" s="1" t="e">
        <f>VLOOKUP($A19&amp;":"&amp;$B19,Finish!$I:$S,11,FALSE)</f>
        <v>#N/A</v>
      </c>
      <c r="D19" t="e">
        <f>VLOOKUP($A19&amp;":"&amp;$B19,Finish!$I:$M,5,FALSE)</f>
        <v>#N/A</v>
      </c>
      <c r="E19" t="e">
        <f>VLOOKUP($A19&amp;":"&amp;$B19,Finish!$I:$O,6,FALSE)</f>
        <v>#N/A</v>
      </c>
      <c r="F19" s="72" t="e">
        <f>VLOOKUP($A19&amp;":"&amp;$B19,Finish!$I:$R,10,FALSE)</f>
        <v>#N/A</v>
      </c>
      <c r="G19" s="1" t="e">
        <f>IF(C19&lt;6,"Included in top 5","")</f>
        <v>#N/A</v>
      </c>
    </row>
    <row r="20" spans="1:7" hidden="1" x14ac:dyDescent="0.25"/>
    <row r="21" spans="1:7" hidden="1" x14ac:dyDescent="0.25">
      <c r="A21" s="68" t="s">
        <v>121</v>
      </c>
      <c r="B21" s="1">
        <v>1</v>
      </c>
      <c r="C21" s="1" t="e">
        <f>VLOOKUP($A21&amp;":"&amp;$B21,Finish!$I:$S,11,FALSE)</f>
        <v>#N/A</v>
      </c>
      <c r="D21" t="e">
        <f>VLOOKUP($A21&amp;":"&amp;$B21,Finish!$I:$M,5,FALSE)</f>
        <v>#N/A</v>
      </c>
      <c r="E21" t="e">
        <f>VLOOKUP($A21&amp;":"&amp;$B21,Finish!$I:$O,6,FALSE)</f>
        <v>#N/A</v>
      </c>
      <c r="F21" s="72" t="e">
        <f>VLOOKUP($A21&amp;":"&amp;$B21,Finish!$I:$R,10,FALSE)</f>
        <v>#N/A</v>
      </c>
      <c r="G21" s="1" t="e">
        <f>IF(C21&lt;6,"Included in top 5","")</f>
        <v>#N/A</v>
      </c>
    </row>
    <row r="22" spans="1:7" hidden="1" x14ac:dyDescent="0.25">
      <c r="A22" s="68" t="str">
        <f>A21</f>
        <v>MU17</v>
      </c>
      <c r="B22" s="1">
        <f>B21+1</f>
        <v>2</v>
      </c>
      <c r="C22" s="1" t="e">
        <f>VLOOKUP($A22&amp;":"&amp;$B22,Finish!$I:$S,11,FALSE)</f>
        <v>#N/A</v>
      </c>
      <c r="D22" t="e">
        <f>VLOOKUP($A22&amp;":"&amp;$B22,Finish!$I:$M,5,FALSE)</f>
        <v>#N/A</v>
      </c>
      <c r="E22" t="e">
        <f>VLOOKUP($A22&amp;":"&amp;$B22,Finish!$I:$O,6,FALSE)</f>
        <v>#N/A</v>
      </c>
      <c r="F22" s="72" t="e">
        <f>VLOOKUP($A22&amp;":"&amp;$B22,Finish!$I:$R,10,FALSE)</f>
        <v>#N/A</v>
      </c>
      <c r="G22" s="1" t="e">
        <f>IF(C22&lt;6,"Included in top 5","")</f>
        <v>#N/A</v>
      </c>
    </row>
    <row r="23" spans="1:7" hidden="1" x14ac:dyDescent="0.25">
      <c r="A23" s="68" t="str">
        <f>A22</f>
        <v>MU17</v>
      </c>
      <c r="B23" s="1">
        <f>B22+1</f>
        <v>3</v>
      </c>
      <c r="C23" s="1" t="e">
        <f>VLOOKUP($A23&amp;":"&amp;$B23,Finish!$I:$S,11,FALSE)</f>
        <v>#N/A</v>
      </c>
      <c r="D23" t="e">
        <f>VLOOKUP($A23&amp;":"&amp;$B23,Finish!$I:$M,5,FALSE)</f>
        <v>#N/A</v>
      </c>
      <c r="E23" t="e">
        <f>VLOOKUP($A23&amp;":"&amp;$B23,Finish!$I:$O,6,FALSE)</f>
        <v>#N/A</v>
      </c>
      <c r="F23" s="72" t="e">
        <f>VLOOKUP($A23&amp;":"&amp;$B23,Finish!$I:$R,10,FALSE)</f>
        <v>#N/A</v>
      </c>
      <c r="G23" s="1" t="e">
        <f>IF(C23&lt;6,"Included in top 5","")</f>
        <v>#N/A</v>
      </c>
    </row>
    <row r="24" spans="1:7" hidden="1" x14ac:dyDescent="0.25"/>
    <row r="25" spans="1:7" hidden="1" x14ac:dyDescent="0.25">
      <c r="A25" s="68" t="s">
        <v>122</v>
      </c>
      <c r="B25" s="1">
        <v>1</v>
      </c>
      <c r="C25" s="1" t="e">
        <f>VLOOKUP($A25&amp;":"&amp;$B25,Finish!$I:$S,11,FALSE)</f>
        <v>#N/A</v>
      </c>
      <c r="D25" t="e">
        <f>VLOOKUP($A25&amp;":"&amp;$B25,Finish!$I:$M,5,FALSE)</f>
        <v>#N/A</v>
      </c>
      <c r="E25" t="e">
        <f>VLOOKUP($A25&amp;":"&amp;$B25,Finish!$I:$O,6,FALSE)</f>
        <v>#N/A</v>
      </c>
      <c r="F25" s="72" t="e">
        <f>VLOOKUP($A25&amp;":"&amp;$B25,Finish!$I:$R,10,FALSE)</f>
        <v>#N/A</v>
      </c>
      <c r="G25" s="1" t="e">
        <f>IF(C25&lt;6,"Included in top 5","")</f>
        <v>#N/A</v>
      </c>
    </row>
    <row r="26" spans="1:7" hidden="1" x14ac:dyDescent="0.25">
      <c r="A26" s="68" t="str">
        <f>A25</f>
        <v>MU19</v>
      </c>
      <c r="B26" s="1">
        <f>B25+1</f>
        <v>2</v>
      </c>
      <c r="C26" s="1" t="e">
        <f>VLOOKUP($A26&amp;":"&amp;$B26,Finish!$I:$S,11,FALSE)</f>
        <v>#N/A</v>
      </c>
      <c r="D26" t="e">
        <f>VLOOKUP($A26&amp;":"&amp;$B26,Finish!$I:$M,5,FALSE)</f>
        <v>#N/A</v>
      </c>
      <c r="E26" t="e">
        <f>VLOOKUP($A26&amp;":"&amp;$B26,Finish!$I:$O,6,FALSE)</f>
        <v>#N/A</v>
      </c>
      <c r="F26" s="72" t="e">
        <f>VLOOKUP($A26&amp;":"&amp;$B26,Finish!$I:$R,10,FALSE)</f>
        <v>#N/A</v>
      </c>
      <c r="G26" s="1" t="e">
        <f>IF(C26&lt;6,"Included in top 5","")</f>
        <v>#N/A</v>
      </c>
    </row>
    <row r="27" spans="1:7" hidden="1" x14ac:dyDescent="0.25">
      <c r="A27" s="68" t="str">
        <f>A26</f>
        <v>MU19</v>
      </c>
      <c r="B27" s="1">
        <f>B26+1</f>
        <v>3</v>
      </c>
      <c r="C27" s="1" t="e">
        <f>VLOOKUP($A27&amp;":"&amp;$B27,Finish!$I:$S,11,FALSE)</f>
        <v>#N/A</v>
      </c>
      <c r="D27" t="e">
        <f>VLOOKUP($A27&amp;":"&amp;$B27,Finish!$I:$M,5,FALSE)</f>
        <v>#N/A</v>
      </c>
      <c r="E27" t="e">
        <f>VLOOKUP($A27&amp;":"&amp;$B27,Finish!$I:$O,6,FALSE)</f>
        <v>#N/A</v>
      </c>
      <c r="F27" s="72" t="e">
        <f>VLOOKUP($A27&amp;":"&amp;$B27,Finish!$I:$R,10,FALSE)</f>
        <v>#N/A</v>
      </c>
      <c r="G27" s="1" t="e">
        <f>IF(C27&lt;6,"Included in top 5","")</f>
        <v>#N/A</v>
      </c>
    </row>
    <row r="29" spans="1:7" x14ac:dyDescent="0.25">
      <c r="A29" s="68" t="s">
        <v>98</v>
      </c>
      <c r="B29" s="1">
        <v>1</v>
      </c>
      <c r="C29" s="1">
        <f>VLOOKUP($A29&amp;":"&amp;$B29,Finish!$I:$S,11,FALSE)</f>
        <v>2</v>
      </c>
      <c r="D29" t="str">
        <f>VLOOKUP($A29&amp;":"&amp;$B29,Finish!$I:$M,5,FALSE)</f>
        <v>Joe Ormerod</v>
      </c>
      <c r="E29" t="str">
        <f>VLOOKUP($A29&amp;":"&amp;$B29,Finish!$I:$O,6,FALSE)</f>
        <v>Rossendale Harriers</v>
      </c>
      <c r="F29" s="72">
        <f>VLOOKUP($A29&amp;":"&amp;$B29,Finish!$I:$R,10,FALSE)</f>
        <v>2.3229166666666665E-2</v>
      </c>
      <c r="G29" s="1" t="str">
        <f>IF(C29&lt;6,"Included in top 5","")</f>
        <v>Included in top 5</v>
      </c>
    </row>
    <row r="30" spans="1:7" x14ac:dyDescent="0.25">
      <c r="A30" s="68" t="str">
        <f>A29</f>
        <v>MU21</v>
      </c>
      <c r="B30" s="1">
        <f>B29+1</f>
        <v>2</v>
      </c>
      <c r="C30" s="1">
        <f>VLOOKUP($A30&amp;":"&amp;$B30,Finish!$I:$S,11,FALSE)</f>
        <v>3</v>
      </c>
      <c r="D30" t="str">
        <f>VLOOKUP($A30&amp;":"&amp;$B30,Finish!$I:$M,5,FALSE)</f>
        <v>Joe Hopley</v>
      </c>
      <c r="E30" t="str">
        <f>VLOOKUP($A30&amp;":"&amp;$B30,Finish!$I:$O,6,FALSE)</f>
        <v>Rossendale Harriers</v>
      </c>
      <c r="F30" s="72">
        <f>VLOOKUP($A30&amp;":"&amp;$B30,Finish!$I:$R,10,FALSE)</f>
        <v>2.4201388888888887E-2</v>
      </c>
      <c r="G30" s="1" t="str">
        <f>IF(C30&lt;6,"Included in top 5","")</f>
        <v>Included in top 5</v>
      </c>
    </row>
    <row r="31" spans="1:7" x14ac:dyDescent="0.25">
      <c r="A31" s="68" t="str">
        <f>A30</f>
        <v>MU21</v>
      </c>
      <c r="B31" s="1">
        <f>B30+1</f>
        <v>3</v>
      </c>
      <c r="C31" s="1">
        <f>VLOOKUP($A31&amp;":"&amp;$B31,Finish!$I:$S,11,FALSE)</f>
        <v>14</v>
      </c>
      <c r="D31" t="str">
        <f>VLOOKUP($A31&amp;":"&amp;$B31,Finish!$I:$M,5,FALSE)</f>
        <v>Elijah Peers-Webb</v>
      </c>
      <c r="E31" t="str">
        <f>VLOOKUP($A31&amp;":"&amp;$B31,Finish!$I:$O,6,FALSE)</f>
        <v>Calder Valley</v>
      </c>
      <c r="F31" s="72">
        <f>VLOOKUP($A31&amp;":"&amp;$B31,Finish!$I:$R,10,FALSE)</f>
        <v>2.9247685185185182E-2</v>
      </c>
      <c r="G31" s="1" t="str">
        <f>IF(C31&lt;6,"Included in top 5","")</f>
        <v/>
      </c>
    </row>
    <row r="33" spans="1:7" hidden="1" x14ac:dyDescent="0.25">
      <c r="A33" s="68" t="s">
        <v>99</v>
      </c>
      <c r="B33" s="1">
        <v>1</v>
      </c>
      <c r="C33" s="1" t="e">
        <f>VLOOKUP($A33&amp;":"&amp;$B33,Finish!$I:$S,11,FALSE)</f>
        <v>#N/A</v>
      </c>
      <c r="D33" t="e">
        <f>VLOOKUP($A33&amp;":"&amp;$B33,Finish!$I:$M,5,FALSE)</f>
        <v>#N/A</v>
      </c>
      <c r="E33" t="e">
        <f>VLOOKUP($A33&amp;":"&amp;$B33,Finish!$I:$O,6,FALSE)</f>
        <v>#N/A</v>
      </c>
      <c r="F33" s="72" t="e">
        <f>VLOOKUP($A33&amp;":"&amp;$B33,Finish!$I:$R,10,FALSE)</f>
        <v>#N/A</v>
      </c>
      <c r="G33" s="1" t="e">
        <f>IF(C33&lt;6,"Included in top 5","")</f>
        <v>#N/A</v>
      </c>
    </row>
    <row r="34" spans="1:7" hidden="1" x14ac:dyDescent="0.25">
      <c r="A34" s="68" t="str">
        <f>A33</f>
        <v>MU23</v>
      </c>
      <c r="B34" s="1">
        <f>B33+1</f>
        <v>2</v>
      </c>
      <c r="C34" s="1" t="e">
        <f>VLOOKUP($A34&amp;":"&amp;$B34,Finish!$I:$S,11,FALSE)</f>
        <v>#N/A</v>
      </c>
      <c r="D34" t="e">
        <f>VLOOKUP($A34&amp;":"&amp;$B34,Finish!$I:$M,5,FALSE)</f>
        <v>#N/A</v>
      </c>
      <c r="E34" t="e">
        <f>VLOOKUP($A34&amp;":"&amp;$B34,Finish!$I:$O,6,FALSE)</f>
        <v>#N/A</v>
      </c>
      <c r="F34" s="72" t="e">
        <f>VLOOKUP($A34&amp;":"&amp;$B34,Finish!$I:$R,10,FALSE)</f>
        <v>#N/A</v>
      </c>
      <c r="G34" s="1" t="e">
        <f>IF(C34&lt;6,"Included in top 5","")</f>
        <v>#N/A</v>
      </c>
    </row>
    <row r="35" spans="1:7" hidden="1" x14ac:dyDescent="0.25">
      <c r="A35" s="68" t="str">
        <f>A34</f>
        <v>MU23</v>
      </c>
      <c r="B35" s="1">
        <f>B34+1</f>
        <v>3</v>
      </c>
      <c r="C35" s="1" t="e">
        <f>VLOOKUP($A35&amp;":"&amp;$B35,Finish!$I:$S,11,FALSE)</f>
        <v>#N/A</v>
      </c>
      <c r="D35" t="e">
        <f>VLOOKUP($A35&amp;":"&amp;$B35,Finish!$I:$M,5,FALSE)</f>
        <v>#N/A</v>
      </c>
      <c r="E35" t="e">
        <f>VLOOKUP($A35&amp;":"&amp;$B35,Finish!$I:$O,6,FALSE)</f>
        <v>#N/A</v>
      </c>
      <c r="F35" s="72" t="e">
        <f>VLOOKUP($A35&amp;":"&amp;$B35,Finish!$I:$R,10,FALSE)</f>
        <v>#N/A</v>
      </c>
      <c r="G35" s="1" t="e">
        <f>IF(C35&lt;6,"Included in top 5","")</f>
        <v>#N/A</v>
      </c>
    </row>
    <row r="37" spans="1:7" x14ac:dyDescent="0.25">
      <c r="A37" s="68" t="s">
        <v>100</v>
      </c>
      <c r="B37" s="1">
        <v>1</v>
      </c>
      <c r="C37" s="1">
        <f>VLOOKUP($A37&amp;":"&amp;$B37,Finish!$I:$S,11,FALSE)</f>
        <v>17</v>
      </c>
      <c r="D37" t="str">
        <f>VLOOKUP($A37&amp;":"&amp;$B37,Finish!$I:$M,5,FALSE)</f>
        <v>Daniel Cottell</v>
      </c>
      <c r="E37" t="str">
        <f>VLOOKUP($A37&amp;":"&amp;$B37,Finish!$I:$O,6,FALSE)</f>
        <v>Prestwich AC</v>
      </c>
      <c r="F37" s="72">
        <f>VLOOKUP($A37&amp;":"&amp;$B37,Finish!$I:$R,10,FALSE)</f>
        <v>2.9756944444444444E-2</v>
      </c>
      <c r="G37" s="1" t="str">
        <f>IF(C37&lt;6,"Included in top 5","")</f>
        <v/>
      </c>
    </row>
    <row r="38" spans="1:7" x14ac:dyDescent="0.25">
      <c r="A38" s="68" t="str">
        <f>A37</f>
        <v>M40</v>
      </c>
      <c r="B38" s="1">
        <f>B37+1</f>
        <v>2</v>
      </c>
      <c r="C38" s="1">
        <f>VLOOKUP($A38&amp;":"&amp;$B38,Finish!$I:$S,11,FALSE)</f>
        <v>24</v>
      </c>
      <c r="D38" t="str">
        <f>VLOOKUP($A38&amp;":"&amp;$B38,Finish!$I:$M,5,FALSE)</f>
        <v>Gareth Davies</v>
      </c>
      <c r="E38" t="str">
        <f>VLOOKUP($A38&amp;":"&amp;$B38,Finish!$I:$O,6,FALSE)</f>
        <v>Darwen Dashers</v>
      </c>
      <c r="F38" s="72">
        <f>VLOOKUP($A38&amp;":"&amp;$B38,Finish!$I:$R,10,FALSE)</f>
        <v>3.0682870370370371E-2</v>
      </c>
      <c r="G38" s="1" t="str">
        <f>IF(C38&lt;6,"Included in top 5","")</f>
        <v/>
      </c>
    </row>
    <row r="39" spans="1:7" x14ac:dyDescent="0.25">
      <c r="A39" s="68" t="str">
        <f>A38</f>
        <v>M40</v>
      </c>
      <c r="B39" s="1">
        <f>B38+1</f>
        <v>3</v>
      </c>
      <c r="C39" s="1">
        <f>VLOOKUP($A39&amp;":"&amp;$B39,Finish!$I:$S,11,FALSE)</f>
        <v>34</v>
      </c>
      <c r="D39" t="str">
        <f>VLOOKUP($A39&amp;":"&amp;$B39,Finish!$I:$M,5,FALSE)</f>
        <v>Dan Vipham</v>
      </c>
      <c r="E39" t="str">
        <f>VLOOKUP($A39&amp;":"&amp;$B39,Finish!$I:$O,6,FALSE)</f>
        <v>unattached</v>
      </c>
      <c r="F39" s="72">
        <f>VLOOKUP($A39&amp;":"&amp;$B39,Finish!$I:$R,10,FALSE)</f>
        <v>3.2395833333333339E-2</v>
      </c>
      <c r="G39" s="1" t="str">
        <f>IF(C39&lt;6,"Included in top 5","")</f>
        <v/>
      </c>
    </row>
    <row r="41" spans="1:7" x14ac:dyDescent="0.25">
      <c r="A41" s="68" t="s">
        <v>101</v>
      </c>
      <c r="B41" s="1">
        <v>1</v>
      </c>
      <c r="C41" s="1">
        <f>VLOOKUP($A41&amp;":"&amp;$B41,Finish!$I:$S,11,FALSE)</f>
        <v>7</v>
      </c>
      <c r="D41" t="str">
        <f>VLOOKUP($A41&amp;":"&amp;$B41,Finish!$I:$M,5,FALSE)</f>
        <v>Gaz Pemberton</v>
      </c>
      <c r="E41" t="str">
        <f>VLOOKUP($A41&amp;":"&amp;$B41,Finish!$I:$O,6,FALSE)</f>
        <v>Todmorden Harriers</v>
      </c>
      <c r="F41" s="72">
        <f>VLOOKUP($A41&amp;":"&amp;$B41,Finish!$I:$R,10,FALSE)</f>
        <v>2.8043981481481479E-2</v>
      </c>
      <c r="G41" s="1" t="str">
        <f>IF(C41&lt;6,"Included in top 5","")</f>
        <v/>
      </c>
    </row>
    <row r="42" spans="1:7" x14ac:dyDescent="0.25">
      <c r="A42" s="68" t="str">
        <f>A41</f>
        <v>M45</v>
      </c>
      <c r="B42" s="1">
        <f>B41+1</f>
        <v>2</v>
      </c>
      <c r="C42" s="1">
        <f>VLOOKUP($A42&amp;":"&amp;$B42,Finish!$I:$S,11,FALSE)</f>
        <v>9</v>
      </c>
      <c r="D42" t="str">
        <f>VLOOKUP($A42&amp;":"&amp;$B42,Finish!$I:$M,5,FALSE)</f>
        <v>Damian Hilpin</v>
      </c>
      <c r="E42" t="str">
        <f>VLOOKUP($A42&amp;":"&amp;$B42,Finish!$I:$O,6,FALSE)</f>
        <v>Penistone Footpath Runners</v>
      </c>
      <c r="F42" s="72">
        <f>VLOOKUP($A42&amp;":"&amp;$B42,Finish!$I:$R,10,FALSE)</f>
        <v>2.8668981481481479E-2</v>
      </c>
      <c r="G42" s="1" t="str">
        <f>IF(C42&lt;6,"Included in top 5","")</f>
        <v/>
      </c>
    </row>
    <row r="43" spans="1:7" x14ac:dyDescent="0.25">
      <c r="A43" s="68" t="str">
        <f>A42</f>
        <v>M45</v>
      </c>
      <c r="B43" s="1">
        <f>B42+1</f>
        <v>3</v>
      </c>
      <c r="C43" s="1">
        <f>VLOOKUP($A43&amp;":"&amp;$B43,Finish!$I:$S,11,FALSE)</f>
        <v>15</v>
      </c>
      <c r="D43" t="str">
        <f>VLOOKUP($A43&amp;":"&amp;$B43,Finish!$I:$M,5,FALSE)</f>
        <v>Ian Duffy</v>
      </c>
      <c r="E43" t="str">
        <f>VLOOKUP($A43&amp;":"&amp;$B43,Finish!$I:$O,6,FALSE)</f>
        <v>Rossendale Harriers</v>
      </c>
      <c r="F43" s="72">
        <f>VLOOKUP($A43&amp;":"&amp;$B43,Finish!$I:$R,10,FALSE)</f>
        <v>2.9317129629629627E-2</v>
      </c>
      <c r="G43" s="1" t="str">
        <f>IF(C43&lt;6,"Included in top 5","")</f>
        <v/>
      </c>
    </row>
    <row r="45" spans="1:7" x14ac:dyDescent="0.25">
      <c r="A45" s="68" t="s">
        <v>102</v>
      </c>
      <c r="B45" s="1">
        <v>1</v>
      </c>
      <c r="C45" s="1">
        <f>VLOOKUP($A45&amp;":"&amp;$B45,Finish!$I:$S,11,FALSE)</f>
        <v>19</v>
      </c>
      <c r="D45" t="str">
        <f>VLOOKUP($A45&amp;":"&amp;$B45,Finish!$I:$M,5,FALSE)</f>
        <v>Dave Haygarth</v>
      </c>
      <c r="E45" t="str">
        <f>VLOOKUP($A45&amp;":"&amp;$B45,Finish!$I:$O,6,FALSE)</f>
        <v>Rossendale Harriers</v>
      </c>
      <c r="F45" s="72">
        <f>VLOOKUP($A45&amp;":"&amp;$B45,Finish!$I:$R,10,FALSE)</f>
        <v>2.991898148148148E-2</v>
      </c>
      <c r="G45" s="1" t="str">
        <f>IF(C45&lt;6,"Included in top 5","")</f>
        <v/>
      </c>
    </row>
    <row r="46" spans="1:7" x14ac:dyDescent="0.25">
      <c r="A46" s="68" t="str">
        <f>A45</f>
        <v>M50</v>
      </c>
      <c r="B46" s="1">
        <f>B45+1</f>
        <v>2</v>
      </c>
      <c r="C46" s="1">
        <f>VLOOKUP($A46&amp;":"&amp;$B46,Finish!$I:$S,11,FALSE)</f>
        <v>27</v>
      </c>
      <c r="D46" t="str">
        <f>VLOOKUP($A46&amp;":"&amp;$B46,Finish!$I:$M,5,FALSE)</f>
        <v>Matt Bourne</v>
      </c>
      <c r="E46" t="str">
        <f>VLOOKUP($A46&amp;":"&amp;$B46,Finish!$I:$O,6,FALSE)</f>
        <v>Bowland FR</v>
      </c>
      <c r="F46" s="72">
        <f>VLOOKUP($A46&amp;":"&amp;$B46,Finish!$I:$R,10,FALSE)</f>
        <v>3.1412037037037037E-2</v>
      </c>
      <c r="G46" s="1" t="str">
        <f>IF(C46&lt;6,"Included in top 5","")</f>
        <v/>
      </c>
    </row>
    <row r="47" spans="1:7" x14ac:dyDescent="0.25">
      <c r="A47" s="68" t="str">
        <f>A46</f>
        <v>M50</v>
      </c>
      <c r="B47" s="1">
        <f>B46+1</f>
        <v>3</v>
      </c>
      <c r="C47" s="1">
        <f>VLOOKUP($A47&amp;":"&amp;$B47,Finish!$I:$S,11,FALSE)</f>
        <v>30</v>
      </c>
      <c r="D47" t="str">
        <f>VLOOKUP($A47&amp;":"&amp;$B47,Finish!$I:$M,5,FALSE)</f>
        <v xml:space="preserve">Nigel Holmes </v>
      </c>
      <c r="E47" t="str">
        <f>VLOOKUP($A47&amp;":"&amp;$B47,Finish!$I:$O,6,FALSE)</f>
        <v>Prestwich AC</v>
      </c>
      <c r="F47" s="72">
        <f>VLOOKUP($A47&amp;":"&amp;$B47,Finish!$I:$R,10,FALSE)</f>
        <v>3.1724537037037037E-2</v>
      </c>
      <c r="G47" s="1" t="str">
        <f>IF(C47&lt;6,"Included in top 5","")</f>
        <v/>
      </c>
    </row>
    <row r="49" spans="1:7" x14ac:dyDescent="0.25">
      <c r="A49" s="68" t="s">
        <v>103</v>
      </c>
      <c r="B49" s="1">
        <v>1</v>
      </c>
      <c r="C49" s="1">
        <f>VLOOKUP($A49&amp;":"&amp;$B49,Finish!$I:$S,11,FALSE)</f>
        <v>11</v>
      </c>
      <c r="D49" t="str">
        <f>VLOOKUP($A49&amp;":"&amp;$B49,Finish!$I:$M,5,FALSE)</f>
        <v>Brian Shaw</v>
      </c>
      <c r="E49" t="str">
        <f>VLOOKUP($A49&amp;":"&amp;$B49,Finish!$I:$O,6,FALSE)</f>
        <v>Darwen Dashers</v>
      </c>
      <c r="F49" s="72">
        <f>VLOOKUP($A49&amp;":"&amp;$B49,Finish!$I:$R,10,FALSE)</f>
        <v>2.8900462962962965E-2</v>
      </c>
      <c r="G49" s="1" t="str">
        <f>IF(C49&lt;6,"Included in top 5","")</f>
        <v/>
      </c>
    </row>
    <row r="50" spans="1:7" x14ac:dyDescent="0.25">
      <c r="A50" s="68" t="str">
        <f>A49</f>
        <v>M55</v>
      </c>
      <c r="B50" s="1">
        <f>B49+1</f>
        <v>2</v>
      </c>
      <c r="C50" s="1">
        <f>VLOOKUP($A50&amp;":"&amp;$B50,Finish!$I:$S,11,FALSE)</f>
        <v>21</v>
      </c>
      <c r="D50" t="str">
        <f>VLOOKUP($A50&amp;":"&amp;$B50,Finish!$I:$M,5,FALSE)</f>
        <v>Michael Toman</v>
      </c>
      <c r="E50" t="str">
        <f>VLOOKUP($A50&amp;":"&amp;$B50,Finish!$I:$O,6,FALSE)</f>
        <v>Rossendale Harriers</v>
      </c>
      <c r="F50" s="72">
        <f>VLOOKUP($A50&amp;":"&amp;$B50,Finish!$I:$R,10,FALSE)</f>
        <v>3.0081018518518521E-2</v>
      </c>
      <c r="G50" s="1" t="str">
        <f>IF(C50&lt;6,"Included in top 5","")</f>
        <v/>
      </c>
    </row>
    <row r="51" spans="1:7" x14ac:dyDescent="0.25">
      <c r="A51" s="68" t="str">
        <f>A50</f>
        <v>M55</v>
      </c>
      <c r="B51" s="1">
        <f>B50+1</f>
        <v>3</v>
      </c>
      <c r="C51" s="1">
        <f>VLOOKUP($A51&amp;":"&amp;$B51,Finish!$I:$S,11,FALSE)</f>
        <v>42</v>
      </c>
      <c r="D51" t="str">
        <f>VLOOKUP($A51&amp;":"&amp;$B51,Finish!$I:$M,5,FALSE)</f>
        <v>David Tomlinson</v>
      </c>
      <c r="E51" t="str">
        <f>VLOOKUP($A51&amp;":"&amp;$B51,Finish!$I:$O,6,FALSE)</f>
        <v>Accrington RR</v>
      </c>
      <c r="F51" s="72">
        <f>VLOOKUP($A51&amp;":"&amp;$B51,Finish!$I:$R,10,FALSE)</f>
        <v>3.2939814814814818E-2</v>
      </c>
      <c r="G51" s="1" t="str">
        <f>IF(C51&lt;6,"Included in top 5","")</f>
        <v/>
      </c>
    </row>
    <row r="53" spans="1:7" x14ac:dyDescent="0.25">
      <c r="A53" s="68" t="s">
        <v>104</v>
      </c>
      <c r="B53" s="1">
        <v>1</v>
      </c>
      <c r="C53" s="1">
        <f>VLOOKUP($A53&amp;":"&amp;$B53,Finish!$I:$S,11,FALSE)</f>
        <v>25</v>
      </c>
      <c r="D53" t="str">
        <f>VLOOKUP($A53&amp;":"&amp;$B53,Finish!$I:$M,5,FALSE)</f>
        <v>Mervyn Keys</v>
      </c>
      <c r="E53" t="str">
        <f>VLOOKUP($A53&amp;":"&amp;$B53,Finish!$I:$O,6,FALSE)</f>
        <v>Rossendale Harriers</v>
      </c>
      <c r="F53" s="72">
        <f>VLOOKUP($A53&amp;":"&amp;$B53,Finish!$I:$R,10,FALSE)</f>
        <v>3.0856481481481481E-2</v>
      </c>
      <c r="G53" s="1" t="str">
        <f>IF(C53&lt;6,"Included in top 5","")</f>
        <v/>
      </c>
    </row>
    <row r="54" spans="1:7" x14ac:dyDescent="0.25">
      <c r="A54" s="68" t="str">
        <f>A53</f>
        <v>M60</v>
      </c>
      <c r="B54" s="1">
        <f>B53+1</f>
        <v>2</v>
      </c>
      <c r="C54" s="1">
        <f>VLOOKUP($A54&amp;":"&amp;$B54,Finish!$I:$S,11,FALSE)</f>
        <v>35</v>
      </c>
      <c r="D54" t="str">
        <f>VLOOKUP($A54&amp;":"&amp;$B54,Finish!$I:$M,5,FALSE)</f>
        <v>Joe Curran</v>
      </c>
      <c r="E54" t="str">
        <f>VLOOKUP($A54&amp;":"&amp;$B54,Finish!$I:$O,6,FALSE)</f>
        <v>Accrington RR</v>
      </c>
      <c r="F54" s="72">
        <f>VLOOKUP($A54&amp;":"&amp;$B54,Finish!$I:$R,10,FALSE)</f>
        <v>3.2395833333333339E-2</v>
      </c>
      <c r="G54" s="1" t="str">
        <f>IF(C54&lt;6,"Included in top 5","")</f>
        <v/>
      </c>
    </row>
    <row r="55" spans="1:7" x14ac:dyDescent="0.25">
      <c r="A55" s="68" t="str">
        <f>A54</f>
        <v>M60</v>
      </c>
      <c r="B55" s="1">
        <f>B54+1</f>
        <v>3</v>
      </c>
      <c r="C55" s="1">
        <f>VLOOKUP($A55&amp;":"&amp;$B55,Finish!$I:$S,11,FALSE)</f>
        <v>51</v>
      </c>
      <c r="D55" t="str">
        <f>VLOOKUP($A55&amp;":"&amp;$B55,Finish!$I:$M,5,FALSE)</f>
        <v>Paul Boardman</v>
      </c>
      <c r="E55" t="str">
        <f>VLOOKUP($A55&amp;":"&amp;$B55,Finish!$I:$O,6,FALSE)</f>
        <v>Horwich</v>
      </c>
      <c r="F55" s="72">
        <f>VLOOKUP($A55&amp;":"&amp;$B55,Finish!$I:$R,10,FALSE)</f>
        <v>3.4826388888888886E-2</v>
      </c>
      <c r="G55" s="1" t="str">
        <f>IF(C55&lt;6,"Included in top 5","")</f>
        <v/>
      </c>
    </row>
    <row r="57" spans="1:7" x14ac:dyDescent="0.25">
      <c r="A57" s="68" t="s">
        <v>105</v>
      </c>
      <c r="B57" s="1">
        <v>1</v>
      </c>
      <c r="C57" s="1">
        <f>VLOOKUP($A57&amp;":"&amp;$B57,Finish!$I:$S,11,FALSE)</f>
        <v>26</v>
      </c>
      <c r="D57" t="str">
        <f>VLOOKUP($A57&amp;":"&amp;$B57,Finish!$I:$M,5,FALSE)</f>
        <v xml:space="preserve">Dave Kelly </v>
      </c>
      <c r="E57" t="str">
        <f>VLOOKUP($A57&amp;":"&amp;$B57,Finish!$I:$O,6,FALSE)</f>
        <v>Rossendale Harriers</v>
      </c>
      <c r="F57" s="72">
        <f>VLOOKUP($A57&amp;":"&amp;$B57,Finish!$I:$R,10,FALSE)</f>
        <v>3.1157407407407408E-2</v>
      </c>
      <c r="G57" s="1" t="str">
        <f>IF(C57&lt;6,"Included in top 5","")</f>
        <v/>
      </c>
    </row>
    <row r="58" spans="1:7" x14ac:dyDescent="0.25">
      <c r="A58" s="68" t="str">
        <f>A57</f>
        <v>M65</v>
      </c>
      <c r="B58" s="1">
        <f>B57+1</f>
        <v>2</v>
      </c>
      <c r="C58" s="1">
        <f>VLOOKUP($A58&amp;":"&amp;$B58,Finish!$I:$S,11,FALSE)</f>
        <v>36</v>
      </c>
      <c r="D58" t="str">
        <f>VLOOKUP($A58&amp;":"&amp;$B58,Finish!$I:$M,5,FALSE)</f>
        <v>Chris Cash</v>
      </c>
      <c r="E58" t="str">
        <f>VLOOKUP($A58&amp;":"&amp;$B58,Finish!$I:$O,6,FALSE)</f>
        <v>Darwen Dashers</v>
      </c>
      <c r="F58" s="72">
        <f>VLOOKUP($A58&amp;":"&amp;$B58,Finish!$I:$R,10,FALSE)</f>
        <v>3.2418981481481486E-2</v>
      </c>
      <c r="G58" s="1" t="str">
        <f>IF(C58&lt;6,"Included in top 5","")</f>
        <v/>
      </c>
    </row>
    <row r="59" spans="1:7" x14ac:dyDescent="0.25">
      <c r="A59" s="68" t="str">
        <f>A58</f>
        <v>M65</v>
      </c>
      <c r="B59" s="1">
        <f>B58+1</f>
        <v>3</v>
      </c>
      <c r="C59" s="1">
        <f>VLOOKUP($A59&amp;":"&amp;$B59,Finish!$I:$S,11,FALSE)</f>
        <v>67</v>
      </c>
      <c r="D59" t="str">
        <f>VLOOKUP($A59&amp;":"&amp;$B59,Finish!$I:$M,5,FALSE)</f>
        <v>Peter Dugdale</v>
      </c>
      <c r="E59" t="str">
        <f>VLOOKUP($A59&amp;":"&amp;$B59,Finish!$I:$O,6,FALSE)</f>
        <v>Clayton Le Moors</v>
      </c>
      <c r="F59" s="72">
        <f>VLOOKUP($A59&amp;":"&amp;$B59,Finish!$I:$R,10,FALSE)</f>
        <v>3.8055555555555558E-2</v>
      </c>
      <c r="G59" s="1" t="str">
        <f>IF(C59&lt;6,"Included in top 5","")</f>
        <v/>
      </c>
    </row>
    <row r="61" spans="1:7" x14ac:dyDescent="0.25">
      <c r="A61" s="68" t="s">
        <v>106</v>
      </c>
      <c r="B61" s="1">
        <v>1</v>
      </c>
      <c r="C61" s="1">
        <f>VLOOKUP($A61&amp;":"&amp;$B61,Finish!$I:$S,11,FALSE)</f>
        <v>44</v>
      </c>
      <c r="D61" t="str">
        <f>VLOOKUP($A61&amp;":"&amp;$B61,Finish!$I:$M,5,FALSE)</f>
        <v>Mick Moorhouse</v>
      </c>
      <c r="E61" t="str">
        <f>VLOOKUP($A61&amp;":"&amp;$B61,Finish!$I:$O,6,FALSE)</f>
        <v>Matlock AC</v>
      </c>
      <c r="F61" s="72">
        <f>VLOOKUP($A61&amp;":"&amp;$B61,Finish!$I:$R,10,FALSE)</f>
        <v>3.3495370370370377E-2</v>
      </c>
      <c r="G61" s="1" t="str">
        <f>IF(C61&lt;6,"Included in top 5","")</f>
        <v/>
      </c>
    </row>
    <row r="62" spans="1:7" x14ac:dyDescent="0.25">
      <c r="A62" s="68" t="str">
        <f>A61</f>
        <v>M70</v>
      </c>
      <c r="B62" s="1">
        <f>B61+1</f>
        <v>2</v>
      </c>
      <c r="C62" s="1">
        <f>VLOOKUP($A62&amp;":"&amp;$B62,Finish!$I:$S,11,FALSE)</f>
        <v>70</v>
      </c>
      <c r="D62" t="str">
        <f>VLOOKUP($A62&amp;":"&amp;$B62,Finish!$I:$M,5,FALSE)</f>
        <v>Harry Atkinson</v>
      </c>
      <c r="E62" t="str">
        <f>VLOOKUP($A62&amp;":"&amp;$B62,Finish!$I:$O,6,FALSE)</f>
        <v>Bingley Harriers</v>
      </c>
      <c r="F62" s="72">
        <f>VLOOKUP($A62&amp;":"&amp;$B62,Finish!$I:$R,10,FALSE)</f>
        <v>3.9224537037037037E-2</v>
      </c>
      <c r="G62" s="1" t="str">
        <f>IF(C62&lt;6,"Included in top 5","")</f>
        <v/>
      </c>
    </row>
    <row r="63" spans="1:7" x14ac:dyDescent="0.25">
      <c r="A63" s="68" t="str">
        <f>A62</f>
        <v>M70</v>
      </c>
      <c r="B63" s="1">
        <f>B62+1</f>
        <v>3</v>
      </c>
      <c r="C63" s="1">
        <f>VLOOKUP($A63&amp;":"&amp;$B63,Finish!$I:$S,11,FALSE)</f>
        <v>75</v>
      </c>
      <c r="D63" t="str">
        <f>VLOOKUP($A63&amp;":"&amp;$B63,Finish!$I:$M,5,FALSE)</f>
        <v>Ian Smith</v>
      </c>
      <c r="E63" t="str">
        <f>VLOOKUP($A63&amp;":"&amp;$B63,Finish!$I:$O,6,FALSE)</f>
        <v>Ribble Valley</v>
      </c>
      <c r="F63" s="72">
        <f>VLOOKUP($A63&amp;":"&amp;$B63,Finish!$I:$R,10,FALSE)</f>
        <v>3.9525462962962964E-2</v>
      </c>
      <c r="G63" s="1" t="str">
        <f>IF(C63&lt;6,"Included in top 5","")</f>
        <v/>
      </c>
    </row>
    <row r="65" spans="1:7" x14ac:dyDescent="0.25">
      <c r="A65" s="29" t="s">
        <v>58</v>
      </c>
      <c r="C65" s="2" t="s">
        <v>78</v>
      </c>
    </row>
    <row r="66" spans="1:7" s="3" customFormat="1" x14ac:dyDescent="0.25">
      <c r="B66" s="2" t="s">
        <v>41</v>
      </c>
      <c r="C66" s="2" t="s">
        <v>45</v>
      </c>
      <c r="D66" s="29"/>
      <c r="F66" s="2"/>
      <c r="G66" s="2"/>
    </row>
    <row r="67" spans="1:7" s="29" customFormat="1" x14ac:dyDescent="0.25">
      <c r="A67" s="29" t="s">
        <v>41</v>
      </c>
      <c r="B67" s="28" t="s">
        <v>42</v>
      </c>
      <c r="C67" s="28" t="s">
        <v>42</v>
      </c>
      <c r="D67" s="29" t="s">
        <v>43</v>
      </c>
      <c r="E67" s="29" t="s">
        <v>44</v>
      </c>
      <c r="F67" s="28" t="s">
        <v>4</v>
      </c>
      <c r="G67" s="28"/>
    </row>
    <row r="68" spans="1:7" x14ac:dyDescent="0.25">
      <c r="A68" s="68" t="s">
        <v>175</v>
      </c>
      <c r="C68" s="1">
        <v>1</v>
      </c>
      <c r="D68" t="str">
        <f>VLOOKUP($C68,Finish!$J:$M,4,FALSE)</f>
        <v>Lisa Parker</v>
      </c>
      <c r="E68" t="str">
        <f>VLOOKUP($C68,Finish!$J:$N,5,FALSE)</f>
        <v>Rossendale Harriers</v>
      </c>
      <c r="F68" s="72">
        <f>VLOOKUP($C68,Finish!$J:$R,9,FALSE)</f>
        <v>3.1886574074074074E-2</v>
      </c>
      <c r="G68" s="1" t="str">
        <f>VLOOKUP($C68,Finish!$J:$O,6,FALSE)</f>
        <v>W45</v>
      </c>
    </row>
    <row r="69" spans="1:7" x14ac:dyDescent="0.25">
      <c r="A69" s="68" t="s">
        <v>175</v>
      </c>
      <c r="C69" s="1">
        <f>C68+1</f>
        <v>2</v>
      </c>
      <c r="D69" t="str">
        <f>VLOOKUP($C69,Finish!$J:$M,4,FALSE)</f>
        <v xml:space="preserve">Nicola Bowen </v>
      </c>
      <c r="E69" t="str">
        <f>VLOOKUP($C69,Finish!$J:$N,5,FALSE)</f>
        <v>unattached</v>
      </c>
      <c r="F69" s="72">
        <f>VLOOKUP($C69,Finish!$J:$R,9,FALSE)</f>
        <v>3.2546296296296302E-2</v>
      </c>
      <c r="G69" s="1" t="str">
        <f>VLOOKUP($C69,Finish!$J:$O,6,FALSE)</f>
        <v>W</v>
      </c>
    </row>
    <row r="70" spans="1:7" x14ac:dyDescent="0.25">
      <c r="A70" s="68" t="s">
        <v>175</v>
      </c>
      <c r="C70" s="1">
        <f>C69+1</f>
        <v>3</v>
      </c>
      <c r="D70" t="str">
        <f>VLOOKUP($C70,Finish!$J:$M,4,FALSE)</f>
        <v>Jenifer Derby</v>
      </c>
      <c r="E70" t="str">
        <f>VLOOKUP($C70,Finish!$J:$N,5,FALSE)</f>
        <v>unattached</v>
      </c>
      <c r="F70" s="72">
        <f>VLOOKUP($C70,Finish!$J:$R,9,FALSE)</f>
        <v>3.425925925925926E-2</v>
      </c>
      <c r="G70" s="1" t="str">
        <f>VLOOKUP($C70,Finish!$J:$O,6,FALSE)</f>
        <v>W</v>
      </c>
    </row>
    <row r="72" spans="1:7" x14ac:dyDescent="0.25">
      <c r="A72" s="68" t="s">
        <v>88</v>
      </c>
      <c r="B72" s="1">
        <v>1</v>
      </c>
      <c r="C72" s="1">
        <f>VLOOKUP($A72&amp;":"&amp;$B72,Finish!$I:$J,2,FALSE)</f>
        <v>2</v>
      </c>
      <c r="D72" t="str">
        <f>VLOOKUP($A72&amp;":"&amp;$B72,Finish!$I:$M,5,FALSE)</f>
        <v xml:space="preserve">Nicola Bowen </v>
      </c>
      <c r="E72" t="str">
        <f>VLOOKUP($A72&amp;":"&amp;$B72,Finish!$I:$N,6,FALSE)</f>
        <v>unattached</v>
      </c>
      <c r="F72" s="72">
        <f>VLOOKUP($A72&amp;":"&amp;$B72,Finish!$I:$R,10,FALSE)</f>
        <v>3.2546296296296302E-2</v>
      </c>
      <c r="G72" s="1" t="str">
        <f>IF(C72&lt;4,"Included in top 3 women","")</f>
        <v>Included in top 3 women</v>
      </c>
    </row>
    <row r="73" spans="1:7" x14ac:dyDescent="0.25">
      <c r="A73" s="68" t="str">
        <f>A72</f>
        <v>W</v>
      </c>
      <c r="B73" s="1">
        <f>B72+1</f>
        <v>2</v>
      </c>
      <c r="C73" s="1">
        <f>VLOOKUP($A73&amp;":"&amp;$B73,Finish!$I:$J,2,FALSE)</f>
        <v>3</v>
      </c>
      <c r="D73" t="str">
        <f>VLOOKUP($A73&amp;":"&amp;$B73,Finish!$I:$M,5,FALSE)</f>
        <v>Jenifer Derby</v>
      </c>
      <c r="E73" t="str">
        <f>VLOOKUP($A73&amp;":"&amp;$B73,Finish!$I:$N,6,FALSE)</f>
        <v>unattached</v>
      </c>
      <c r="F73" s="72">
        <f>VLOOKUP($A73&amp;":"&amp;$B73,Finish!$I:$R,10,FALSE)</f>
        <v>3.425925925925926E-2</v>
      </c>
      <c r="G73" s="1" t="str">
        <f t="shared" ref="G73:G74" si="0">IF(C73&lt;4,"Included in top 3 women","")</f>
        <v>Included in top 3 women</v>
      </c>
    </row>
    <row r="74" spans="1:7" x14ac:dyDescent="0.25">
      <c r="A74" s="68" t="str">
        <f>A73</f>
        <v>W</v>
      </c>
      <c r="B74" s="1">
        <f>B73+1</f>
        <v>3</v>
      </c>
      <c r="C74" s="1">
        <f>VLOOKUP($A74&amp;":"&amp;$B74,Finish!$I:$J,2,FALSE)</f>
        <v>8</v>
      </c>
      <c r="D74" t="str">
        <f>VLOOKUP($A74&amp;":"&amp;$B74,Finish!$I:$M,5,FALSE)</f>
        <v>Claire Dobson</v>
      </c>
      <c r="E74" t="str">
        <f>VLOOKUP($A74&amp;":"&amp;$B74,Finish!$I:$N,6,FALSE)</f>
        <v>Rossendale Harriers</v>
      </c>
      <c r="F74" s="72">
        <f>VLOOKUP($A74&amp;":"&amp;$B74,Finish!$I:$R,10,FALSE)</f>
        <v>3.8437499999999999E-2</v>
      </c>
      <c r="G74" s="1" t="str">
        <f t="shared" si="0"/>
        <v/>
      </c>
    </row>
    <row r="76" spans="1:7" hidden="1" x14ac:dyDescent="0.25">
      <c r="A76" s="68" t="s">
        <v>123</v>
      </c>
      <c r="B76" s="1">
        <v>1</v>
      </c>
      <c r="C76" s="1" t="e">
        <f>VLOOKUP($A76&amp;":"&amp;$B76,Finish!$I:$J,2,FALSE)</f>
        <v>#N/A</v>
      </c>
      <c r="D76" t="e">
        <f>VLOOKUP($A76&amp;":"&amp;$B76,Finish!$I:$M,5,FALSE)</f>
        <v>#N/A</v>
      </c>
      <c r="E76" t="e">
        <f>VLOOKUP($A76&amp;":"&amp;$B76,Finish!$I:$N,6,FALSE)</f>
        <v>#N/A</v>
      </c>
      <c r="F76" s="72" t="e">
        <f>VLOOKUP($A76&amp;":"&amp;$B76,Finish!$I:$R,10,FALSE)</f>
        <v>#N/A</v>
      </c>
      <c r="G76" s="1" t="e">
        <f t="shared" ref="G76:G126" si="1">IF(C76&lt;4,"Included in top 3 women","")</f>
        <v>#N/A</v>
      </c>
    </row>
    <row r="77" spans="1:7" hidden="1" x14ac:dyDescent="0.25">
      <c r="A77" s="68" t="str">
        <f>A76</f>
        <v>WU13</v>
      </c>
      <c r="B77" s="1">
        <f>B76+1</f>
        <v>2</v>
      </c>
      <c r="C77" s="1" t="e">
        <f>VLOOKUP($A77&amp;":"&amp;$B77,Finish!$I:$J,2,FALSE)</f>
        <v>#N/A</v>
      </c>
      <c r="D77" t="e">
        <f>VLOOKUP($A77&amp;":"&amp;$B77,Finish!$I:$M,5,FALSE)</f>
        <v>#N/A</v>
      </c>
      <c r="E77" t="e">
        <f>VLOOKUP($A77&amp;":"&amp;$B77,Finish!$I:$N,6,FALSE)</f>
        <v>#N/A</v>
      </c>
      <c r="F77" s="72" t="e">
        <f>VLOOKUP($A77&amp;":"&amp;$B77,Finish!$I:$R,10,FALSE)</f>
        <v>#N/A</v>
      </c>
      <c r="G77" s="1" t="e">
        <f t="shared" si="1"/>
        <v>#N/A</v>
      </c>
    </row>
    <row r="78" spans="1:7" hidden="1" x14ac:dyDescent="0.25">
      <c r="A78" s="68" t="str">
        <f>A77</f>
        <v>WU13</v>
      </c>
      <c r="B78" s="1">
        <f>B77+1</f>
        <v>3</v>
      </c>
      <c r="C78" s="1" t="e">
        <f>VLOOKUP($A78&amp;":"&amp;$B78,Finish!$I:$J,2,FALSE)</f>
        <v>#N/A</v>
      </c>
      <c r="D78" t="e">
        <f>VLOOKUP($A78&amp;":"&amp;$B78,Finish!$I:$M,5,FALSE)</f>
        <v>#N/A</v>
      </c>
      <c r="E78" t="e">
        <f>VLOOKUP($A78&amp;":"&amp;$B78,Finish!$I:$N,6,FALSE)</f>
        <v>#N/A</v>
      </c>
      <c r="F78" s="72" t="e">
        <f>VLOOKUP($A78&amp;":"&amp;$B78,Finish!$I:$R,10,FALSE)</f>
        <v>#N/A</v>
      </c>
      <c r="G78" s="1" t="e">
        <f t="shared" si="1"/>
        <v>#N/A</v>
      </c>
    </row>
    <row r="79" spans="1:7" hidden="1" x14ac:dyDescent="0.25"/>
    <row r="80" spans="1:7" hidden="1" x14ac:dyDescent="0.25">
      <c r="A80" s="68" t="s">
        <v>124</v>
      </c>
      <c r="B80" s="1">
        <v>1</v>
      </c>
      <c r="C80" s="1" t="e">
        <f>VLOOKUP($A80&amp;":"&amp;$B80,Finish!$I:$J,2,FALSE)</f>
        <v>#N/A</v>
      </c>
      <c r="D80" t="e">
        <f>VLOOKUP($A80&amp;":"&amp;$B80,Finish!$I:$M,5,FALSE)</f>
        <v>#N/A</v>
      </c>
      <c r="E80" t="e">
        <f>VLOOKUP($A80&amp;":"&amp;$B80,Finish!$I:$N,6,FALSE)</f>
        <v>#N/A</v>
      </c>
      <c r="F80" s="72" t="e">
        <f>VLOOKUP($A80&amp;":"&amp;$B80,Finish!$I:$R,10,FALSE)</f>
        <v>#N/A</v>
      </c>
      <c r="G80" s="1" t="e">
        <f t="shared" si="1"/>
        <v>#N/A</v>
      </c>
    </row>
    <row r="81" spans="1:7" hidden="1" x14ac:dyDescent="0.25">
      <c r="A81" s="68" t="str">
        <f>A80</f>
        <v>WU15</v>
      </c>
      <c r="B81" s="1">
        <f>B80+1</f>
        <v>2</v>
      </c>
      <c r="C81" s="1" t="e">
        <f>VLOOKUP($A81&amp;":"&amp;$B81,Finish!$I:$J,2,FALSE)</f>
        <v>#N/A</v>
      </c>
      <c r="D81" t="e">
        <f>VLOOKUP($A81&amp;":"&amp;$B81,Finish!$I:$M,5,FALSE)</f>
        <v>#N/A</v>
      </c>
      <c r="E81" t="e">
        <f>VLOOKUP($A81&amp;":"&amp;$B81,Finish!$I:$N,6,FALSE)</f>
        <v>#N/A</v>
      </c>
      <c r="F81" s="72" t="e">
        <f>VLOOKUP($A81&amp;":"&amp;$B81,Finish!$I:$R,10,FALSE)</f>
        <v>#N/A</v>
      </c>
      <c r="G81" s="1" t="e">
        <f t="shared" si="1"/>
        <v>#N/A</v>
      </c>
    </row>
    <row r="82" spans="1:7" hidden="1" x14ac:dyDescent="0.25">
      <c r="A82" s="68" t="str">
        <f>A81</f>
        <v>WU15</v>
      </c>
      <c r="B82" s="1">
        <f>B81+1</f>
        <v>3</v>
      </c>
      <c r="C82" s="1" t="e">
        <f>VLOOKUP($A82&amp;":"&amp;$B82,Finish!$I:$J,2,FALSE)</f>
        <v>#N/A</v>
      </c>
      <c r="D82" t="e">
        <f>VLOOKUP($A82&amp;":"&amp;$B82,Finish!$I:$M,5,FALSE)</f>
        <v>#N/A</v>
      </c>
      <c r="E82" t="e">
        <f>VLOOKUP($A82&amp;":"&amp;$B82,Finish!$I:$N,6,FALSE)</f>
        <v>#N/A</v>
      </c>
      <c r="F82" s="72" t="e">
        <f>VLOOKUP($A82&amp;":"&amp;$B82,Finish!$I:$R,10,FALSE)</f>
        <v>#N/A</v>
      </c>
      <c r="G82" s="1" t="e">
        <f t="shared" si="1"/>
        <v>#N/A</v>
      </c>
    </row>
    <row r="83" spans="1:7" hidden="1" x14ac:dyDescent="0.25"/>
    <row r="84" spans="1:7" hidden="1" x14ac:dyDescent="0.25">
      <c r="A84" s="68" t="s">
        <v>125</v>
      </c>
      <c r="B84" s="1">
        <v>1</v>
      </c>
      <c r="C84" s="1" t="e">
        <f>VLOOKUP($A84&amp;":"&amp;$B84,Finish!$I:$J,2,FALSE)</f>
        <v>#N/A</v>
      </c>
      <c r="D84" t="e">
        <f>VLOOKUP($A84&amp;":"&amp;$B84,Finish!$I:$M,5,FALSE)</f>
        <v>#N/A</v>
      </c>
      <c r="E84" t="e">
        <f>VLOOKUP($A84&amp;":"&amp;$B84,Finish!$I:$N,6,FALSE)</f>
        <v>#N/A</v>
      </c>
      <c r="F84" s="72" t="e">
        <f>VLOOKUP($A84&amp;":"&amp;$B84,Finish!$I:$R,10,FALSE)</f>
        <v>#N/A</v>
      </c>
      <c r="G84" s="1" t="e">
        <f t="shared" si="1"/>
        <v>#N/A</v>
      </c>
    </row>
    <row r="85" spans="1:7" hidden="1" x14ac:dyDescent="0.25">
      <c r="A85" s="68" t="str">
        <f>A84</f>
        <v>WU17</v>
      </c>
      <c r="B85" s="1">
        <f>B84+1</f>
        <v>2</v>
      </c>
      <c r="C85" s="1" t="e">
        <f>VLOOKUP($A85&amp;":"&amp;$B85,Finish!$I:$J,2,FALSE)</f>
        <v>#N/A</v>
      </c>
      <c r="D85" t="e">
        <f>VLOOKUP($A85&amp;":"&amp;$B85,Finish!$I:$M,5,FALSE)</f>
        <v>#N/A</v>
      </c>
      <c r="E85" t="e">
        <f>VLOOKUP($A85&amp;":"&amp;$B85,Finish!$I:$N,6,FALSE)</f>
        <v>#N/A</v>
      </c>
      <c r="F85" s="72" t="e">
        <f>VLOOKUP($A85&amp;":"&amp;$B85,Finish!$I:$R,10,FALSE)</f>
        <v>#N/A</v>
      </c>
      <c r="G85" s="1" t="e">
        <f t="shared" si="1"/>
        <v>#N/A</v>
      </c>
    </row>
    <row r="86" spans="1:7" hidden="1" x14ac:dyDescent="0.25">
      <c r="A86" s="68" t="str">
        <f>A85</f>
        <v>WU17</v>
      </c>
      <c r="B86" s="1">
        <f>B85+1</f>
        <v>3</v>
      </c>
      <c r="C86" s="1" t="e">
        <f>VLOOKUP($A86&amp;":"&amp;$B86,Finish!$I:$J,2,FALSE)</f>
        <v>#N/A</v>
      </c>
      <c r="D86" t="e">
        <f>VLOOKUP($A86&amp;":"&amp;$B86,Finish!$I:$M,5,FALSE)</f>
        <v>#N/A</v>
      </c>
      <c r="E86" t="e">
        <f>VLOOKUP($A86&amp;":"&amp;$B86,Finish!$I:$N,6,FALSE)</f>
        <v>#N/A</v>
      </c>
      <c r="F86" s="72" t="e">
        <f>VLOOKUP($A86&amp;":"&amp;$B86,Finish!$I:$R,10,FALSE)</f>
        <v>#N/A</v>
      </c>
      <c r="G86" s="1" t="e">
        <f t="shared" si="1"/>
        <v>#N/A</v>
      </c>
    </row>
    <row r="87" spans="1:7" hidden="1" x14ac:dyDescent="0.25"/>
    <row r="88" spans="1:7" hidden="1" x14ac:dyDescent="0.25">
      <c r="A88" s="68" t="s">
        <v>126</v>
      </c>
      <c r="B88" s="1">
        <v>1</v>
      </c>
      <c r="C88" s="1" t="e">
        <f>VLOOKUP($A88&amp;":"&amp;$B88,Finish!$I:$J,2,FALSE)</f>
        <v>#N/A</v>
      </c>
      <c r="D88" t="e">
        <f>VLOOKUP($A88&amp;":"&amp;$B88,Finish!$I:$M,5,FALSE)</f>
        <v>#N/A</v>
      </c>
      <c r="E88" t="e">
        <f>VLOOKUP($A88&amp;":"&amp;$B88,Finish!$I:$N,6,FALSE)</f>
        <v>#N/A</v>
      </c>
      <c r="F88" s="72" t="e">
        <f>VLOOKUP($A88&amp;":"&amp;$B88,Finish!$I:$R,10,FALSE)</f>
        <v>#N/A</v>
      </c>
      <c r="G88" s="1" t="e">
        <f t="shared" si="1"/>
        <v>#N/A</v>
      </c>
    </row>
    <row r="89" spans="1:7" hidden="1" x14ac:dyDescent="0.25">
      <c r="A89" s="68" t="str">
        <f>A88</f>
        <v>WU19</v>
      </c>
      <c r="B89" s="1">
        <f>B88+1</f>
        <v>2</v>
      </c>
      <c r="C89" s="1" t="e">
        <f>VLOOKUP($A89&amp;":"&amp;$B89,Finish!$I:$J,2,FALSE)</f>
        <v>#N/A</v>
      </c>
      <c r="D89" t="e">
        <f>VLOOKUP($A89&amp;":"&amp;$B89,Finish!$I:$M,5,FALSE)</f>
        <v>#N/A</v>
      </c>
      <c r="E89" t="e">
        <f>VLOOKUP($A89&amp;":"&amp;$B89,Finish!$I:$N,6,FALSE)</f>
        <v>#N/A</v>
      </c>
      <c r="F89" s="72" t="e">
        <f>VLOOKUP($A89&amp;":"&amp;$B89,Finish!$I:$R,10,FALSE)</f>
        <v>#N/A</v>
      </c>
      <c r="G89" s="1" t="e">
        <f t="shared" si="1"/>
        <v>#N/A</v>
      </c>
    </row>
    <row r="90" spans="1:7" hidden="1" x14ac:dyDescent="0.25">
      <c r="A90" s="68" t="str">
        <f>A89</f>
        <v>WU19</v>
      </c>
      <c r="B90" s="1">
        <f>B89+1</f>
        <v>3</v>
      </c>
      <c r="C90" s="1" t="e">
        <f>VLOOKUP($A90&amp;":"&amp;$B90,Finish!$I:$J,2,FALSE)</f>
        <v>#N/A</v>
      </c>
      <c r="D90" t="e">
        <f>VLOOKUP($A90&amp;":"&amp;$B90,Finish!$I:$M,5,FALSE)</f>
        <v>#N/A</v>
      </c>
      <c r="E90" t="e">
        <f>VLOOKUP($A90&amp;":"&amp;$B90,Finish!$I:$N,6,FALSE)</f>
        <v>#N/A</v>
      </c>
      <c r="F90" s="72" t="e">
        <f>VLOOKUP($A90&amp;":"&amp;$B90,Finish!$I:$R,10,FALSE)</f>
        <v>#N/A</v>
      </c>
      <c r="G90" s="1" t="e">
        <f t="shared" si="1"/>
        <v>#N/A</v>
      </c>
    </row>
    <row r="91" spans="1:7" hidden="1" x14ac:dyDescent="0.25"/>
    <row r="92" spans="1:7" hidden="1" x14ac:dyDescent="0.25">
      <c r="A92" s="68" t="s">
        <v>89</v>
      </c>
      <c r="B92" s="1">
        <v>1</v>
      </c>
      <c r="C92" s="1" t="e">
        <f>VLOOKUP($A92&amp;":"&amp;$B92,Finish!$I:$J,2,FALSE)</f>
        <v>#N/A</v>
      </c>
      <c r="D92" t="e">
        <f>VLOOKUP($A92&amp;":"&amp;$B92,Finish!$I:$M,5,FALSE)</f>
        <v>#N/A</v>
      </c>
      <c r="E92" t="e">
        <f>VLOOKUP($A92&amp;":"&amp;$B92,Finish!$I:$N,6,FALSE)</f>
        <v>#N/A</v>
      </c>
      <c r="F92" s="72" t="e">
        <f>VLOOKUP($A92&amp;":"&amp;$B92,Finish!$I:$R,10,FALSE)</f>
        <v>#N/A</v>
      </c>
      <c r="G92" s="1" t="e">
        <f t="shared" ref="G92:G94" si="2">IF(C92&lt;4,"Included in top 3 women","")</f>
        <v>#N/A</v>
      </c>
    </row>
    <row r="93" spans="1:7" hidden="1" x14ac:dyDescent="0.25">
      <c r="A93" s="68" t="str">
        <f>A92</f>
        <v>WU21</v>
      </c>
      <c r="B93" s="1">
        <f>B92+1</f>
        <v>2</v>
      </c>
      <c r="C93" s="1" t="e">
        <f>VLOOKUP($A93&amp;":"&amp;$B93,Finish!$I:$J,2,FALSE)</f>
        <v>#N/A</v>
      </c>
      <c r="D93" t="e">
        <f>VLOOKUP($A93&amp;":"&amp;$B93,Finish!$I:$M,5,FALSE)</f>
        <v>#N/A</v>
      </c>
      <c r="E93" t="e">
        <f>VLOOKUP($A93&amp;":"&amp;$B93,Finish!$I:$N,6,FALSE)</f>
        <v>#N/A</v>
      </c>
      <c r="F93" s="72" t="e">
        <f>VLOOKUP($A93&amp;":"&amp;$B93,Finish!$I:$R,10,FALSE)</f>
        <v>#N/A</v>
      </c>
      <c r="G93" s="1" t="e">
        <f t="shared" si="2"/>
        <v>#N/A</v>
      </c>
    </row>
    <row r="94" spans="1:7" hidden="1" x14ac:dyDescent="0.25">
      <c r="A94" s="68" t="str">
        <f>A93</f>
        <v>WU21</v>
      </c>
      <c r="B94" s="1">
        <f>B93+1</f>
        <v>3</v>
      </c>
      <c r="C94" s="1" t="e">
        <f>VLOOKUP($A94&amp;":"&amp;$B94,Finish!$I:$J,2,FALSE)</f>
        <v>#N/A</v>
      </c>
      <c r="D94" t="e">
        <f>VLOOKUP($A94&amp;":"&amp;$B94,Finish!$I:$M,5,FALSE)</f>
        <v>#N/A</v>
      </c>
      <c r="E94" t="e">
        <f>VLOOKUP($A94&amp;":"&amp;$B94,Finish!$I:$N,6,FALSE)</f>
        <v>#N/A</v>
      </c>
      <c r="F94" s="72" t="e">
        <f>VLOOKUP($A94&amp;":"&amp;$B94,Finish!$I:$R,10,FALSE)</f>
        <v>#N/A</v>
      </c>
      <c r="G94" s="1" t="e">
        <f t="shared" si="2"/>
        <v>#N/A</v>
      </c>
    </row>
    <row r="95" spans="1:7" hidden="1" x14ac:dyDescent="0.25"/>
    <row r="96" spans="1:7" hidden="1" x14ac:dyDescent="0.25">
      <c r="A96" s="68" t="s">
        <v>90</v>
      </c>
      <c r="B96" s="1">
        <v>1</v>
      </c>
      <c r="C96" s="1" t="e">
        <f>VLOOKUP($A96&amp;":"&amp;$B96,Finish!$I:$J,2,FALSE)</f>
        <v>#N/A</v>
      </c>
      <c r="D96" t="e">
        <f>VLOOKUP($A96&amp;":"&amp;$B96,Finish!$I:$M,5,FALSE)</f>
        <v>#N/A</v>
      </c>
      <c r="E96" t="e">
        <f>VLOOKUP($A96&amp;":"&amp;$B96,Finish!$I:$N,6,FALSE)</f>
        <v>#N/A</v>
      </c>
      <c r="F96" s="72" t="e">
        <f>VLOOKUP($A96&amp;":"&amp;$B96,Finish!$I:$R,10,FALSE)</f>
        <v>#N/A</v>
      </c>
      <c r="G96" s="1" t="e">
        <f t="shared" si="1"/>
        <v>#N/A</v>
      </c>
    </row>
    <row r="97" spans="1:7" hidden="1" x14ac:dyDescent="0.25">
      <c r="A97" s="68" t="str">
        <f>A96</f>
        <v>WU23</v>
      </c>
      <c r="B97" s="1">
        <f>B96+1</f>
        <v>2</v>
      </c>
      <c r="C97" s="1" t="e">
        <f>VLOOKUP($A97&amp;":"&amp;$B97,Finish!$I:$J,2,FALSE)</f>
        <v>#N/A</v>
      </c>
      <c r="D97" t="e">
        <f>VLOOKUP($A97&amp;":"&amp;$B97,Finish!$I:$M,5,FALSE)</f>
        <v>#N/A</v>
      </c>
      <c r="E97" t="e">
        <f>VLOOKUP($A97&amp;":"&amp;$B97,Finish!$I:$N,6,FALSE)</f>
        <v>#N/A</v>
      </c>
      <c r="F97" s="72" t="e">
        <f>VLOOKUP($A97&amp;":"&amp;$B97,Finish!$I:$R,10,FALSE)</f>
        <v>#N/A</v>
      </c>
      <c r="G97" s="1" t="e">
        <f t="shared" si="1"/>
        <v>#N/A</v>
      </c>
    </row>
    <row r="98" spans="1:7" hidden="1" x14ac:dyDescent="0.25">
      <c r="A98" s="68" t="str">
        <f>A97</f>
        <v>WU23</v>
      </c>
      <c r="B98" s="1">
        <f>B97+1</f>
        <v>3</v>
      </c>
      <c r="C98" s="1" t="e">
        <f>VLOOKUP($A98&amp;":"&amp;$B98,Finish!$I:$J,2,FALSE)</f>
        <v>#N/A</v>
      </c>
      <c r="D98" t="e">
        <f>VLOOKUP($A98&amp;":"&amp;$B98,Finish!$I:$M,5,FALSE)</f>
        <v>#N/A</v>
      </c>
      <c r="E98" t="e">
        <f>VLOOKUP($A98&amp;":"&amp;$B98,Finish!$I:$N,6,FALSE)</f>
        <v>#N/A</v>
      </c>
      <c r="F98" s="72" t="e">
        <f>VLOOKUP($A98&amp;":"&amp;$B98,Finish!$I:$R,10,FALSE)</f>
        <v>#N/A</v>
      </c>
      <c r="G98" s="1" t="e">
        <f t="shared" si="1"/>
        <v>#N/A</v>
      </c>
    </row>
    <row r="100" spans="1:7" x14ac:dyDescent="0.25">
      <c r="A100" s="68" t="s">
        <v>91</v>
      </c>
      <c r="B100" s="1">
        <v>1</v>
      </c>
      <c r="C100" s="1">
        <f>VLOOKUP($A100&amp;":"&amp;$B100,Finish!$I:$J,2,FALSE)</f>
        <v>7</v>
      </c>
      <c r="D100" t="str">
        <f>VLOOKUP($A100&amp;":"&amp;$B100,Finish!$I:$M,5,FALSE)</f>
        <v>Sarah Walch</v>
      </c>
      <c r="E100" t="str">
        <f>VLOOKUP($A100&amp;":"&amp;$B100,Finish!$I:$N,6,FALSE)</f>
        <v>Penistone Footpath Runners</v>
      </c>
      <c r="F100" s="72">
        <f>VLOOKUP($A100&amp;":"&amp;$B100,Finish!$I:$R,10,FALSE)</f>
        <v>3.8078703703703705E-2</v>
      </c>
      <c r="G100" s="1" t="str">
        <f t="shared" si="1"/>
        <v/>
      </c>
    </row>
    <row r="101" spans="1:7" x14ac:dyDescent="0.25">
      <c r="A101" s="68" t="str">
        <f>A100</f>
        <v>W40</v>
      </c>
      <c r="B101" s="1">
        <f>B100+1</f>
        <v>2</v>
      </c>
      <c r="C101" s="1">
        <f>VLOOKUP($A101&amp;":"&amp;$B101,Finish!$I:$J,2,FALSE)</f>
        <v>9</v>
      </c>
      <c r="D101" t="str">
        <f>VLOOKUP($A101&amp;":"&amp;$B101,Finish!$I:$M,5,FALSE)</f>
        <v>Janet Carr</v>
      </c>
      <c r="E101" t="str">
        <f>VLOOKUP($A101&amp;":"&amp;$B101,Finish!$I:$N,6,FALSE)</f>
        <v>Darwen Dashers</v>
      </c>
      <c r="F101" s="72">
        <f>VLOOKUP($A101&amp;":"&amp;$B101,Finish!$I:$R,10,FALSE)</f>
        <v>3.9421296296296295E-2</v>
      </c>
      <c r="G101" s="1" t="str">
        <f t="shared" si="1"/>
        <v/>
      </c>
    </row>
    <row r="102" spans="1:7" x14ac:dyDescent="0.25">
      <c r="A102" s="68" t="str">
        <f>A101</f>
        <v>W40</v>
      </c>
      <c r="B102" s="1">
        <f>B101+1</f>
        <v>3</v>
      </c>
      <c r="C102" s="1">
        <f>VLOOKUP($A102&amp;":"&amp;$B102,Finish!$I:$J,2,FALSE)</f>
        <v>11</v>
      </c>
      <c r="D102" t="str">
        <f>VLOOKUP($A102&amp;":"&amp;$B102,Finish!$I:$M,5,FALSE)</f>
        <v>Hena Chaudry</v>
      </c>
      <c r="E102" t="str">
        <f>VLOOKUP($A102&amp;":"&amp;$B102,Finish!$I:$N,6,FALSE)</f>
        <v>Rossendale Harriers</v>
      </c>
      <c r="F102" s="72">
        <f>VLOOKUP($A102&amp;":"&amp;$B102,Finish!$I:$R,10,FALSE)</f>
        <v>3.9571759259259258E-2</v>
      </c>
      <c r="G102" s="1" t="str">
        <f t="shared" si="1"/>
        <v/>
      </c>
    </row>
    <row r="104" spans="1:7" x14ac:dyDescent="0.25">
      <c r="A104" s="68" t="s">
        <v>92</v>
      </c>
      <c r="B104" s="1">
        <v>1</v>
      </c>
      <c r="C104" s="1">
        <f>VLOOKUP($A104&amp;":"&amp;$B104,Finish!$I:$J,2,FALSE)</f>
        <v>1</v>
      </c>
      <c r="D104" t="str">
        <f>VLOOKUP($A104&amp;":"&amp;$B104,Finish!$I:$M,5,FALSE)</f>
        <v>Lisa Parker</v>
      </c>
      <c r="E104" t="str">
        <f>VLOOKUP($A104&amp;":"&amp;$B104,Finish!$I:$N,6,FALSE)</f>
        <v>Rossendale Harriers</v>
      </c>
      <c r="F104" s="72">
        <f>VLOOKUP($A104&amp;":"&amp;$B104,Finish!$I:$R,10,FALSE)</f>
        <v>3.1886574074074074E-2</v>
      </c>
      <c r="G104" s="1" t="str">
        <f t="shared" si="1"/>
        <v>Included in top 3 women</v>
      </c>
    </row>
    <row r="105" spans="1:7" x14ac:dyDescent="0.25">
      <c r="A105" s="68" t="str">
        <f>A104</f>
        <v>W45</v>
      </c>
      <c r="B105" s="1">
        <f>B104+1</f>
        <v>2</v>
      </c>
      <c r="C105" s="1">
        <f>VLOOKUP($A105&amp;":"&amp;$B105,Finish!$I:$J,2,FALSE)</f>
        <v>5</v>
      </c>
      <c r="D105" t="str">
        <f>VLOOKUP($A105&amp;":"&amp;$B105,Finish!$I:$M,5,FALSE)</f>
        <v>Donna Cartwright</v>
      </c>
      <c r="E105" t="str">
        <f>VLOOKUP($A105&amp;":"&amp;$B105,Finish!$I:$N,6,FALSE)</f>
        <v>Radcliffe AC</v>
      </c>
      <c r="F105" s="72">
        <f>VLOOKUP($A105&amp;":"&amp;$B105,Finish!$I:$R,10,FALSE)</f>
        <v>3.4918981481481481E-2</v>
      </c>
      <c r="G105" s="1" t="str">
        <f t="shared" si="1"/>
        <v/>
      </c>
    </row>
    <row r="106" spans="1:7" x14ac:dyDescent="0.25">
      <c r="A106" s="68" t="str">
        <f>A105</f>
        <v>W45</v>
      </c>
      <c r="B106" s="1">
        <f>B105+1</f>
        <v>3</v>
      </c>
      <c r="C106" s="1">
        <f>VLOOKUP($A106&amp;":"&amp;$B106,Finish!$I:$J,2,FALSE)</f>
        <v>6</v>
      </c>
      <c r="D106" t="str">
        <f>VLOOKUP($A106&amp;":"&amp;$B106,Finish!$I:$M,5,FALSE)</f>
        <v>Paula Walsh</v>
      </c>
      <c r="E106" t="str">
        <f>VLOOKUP($A106&amp;":"&amp;$B106,Finish!$I:$N,6,FALSE)</f>
        <v>Trawden AC</v>
      </c>
      <c r="F106" s="72">
        <f>VLOOKUP($A106&amp;":"&amp;$B106,Finish!$I:$R,10,FALSE)</f>
        <v>3.7013888888888888E-2</v>
      </c>
      <c r="G106" s="1" t="str">
        <f t="shared" si="1"/>
        <v/>
      </c>
    </row>
    <row r="108" spans="1:7" x14ac:dyDescent="0.25">
      <c r="A108" s="68" t="s">
        <v>93</v>
      </c>
      <c r="B108" s="1">
        <v>1</v>
      </c>
      <c r="C108" s="1" t="e">
        <f>VLOOKUP($A108&amp;":"&amp;$B108,Finish!$I:$J,2,FALSE)</f>
        <v>#N/A</v>
      </c>
      <c r="D108" t="e">
        <f>VLOOKUP($A108&amp;":"&amp;$B108,Finish!$I:$M,5,FALSE)</f>
        <v>#N/A</v>
      </c>
      <c r="E108" t="e">
        <f>VLOOKUP($A108&amp;":"&amp;$B108,Finish!$I:$N,6,FALSE)</f>
        <v>#N/A</v>
      </c>
      <c r="F108" s="72" t="e">
        <f>VLOOKUP($A108&amp;":"&amp;$B108,Finish!$I:$R,10,FALSE)</f>
        <v>#N/A</v>
      </c>
      <c r="G108" s="1" t="e">
        <f t="shared" si="1"/>
        <v>#N/A</v>
      </c>
    </row>
    <row r="109" spans="1:7" x14ac:dyDescent="0.25">
      <c r="A109" s="68" t="str">
        <f>A108</f>
        <v>W50</v>
      </c>
      <c r="B109" s="1">
        <f>B108+1</f>
        <v>2</v>
      </c>
      <c r="C109" s="1" t="e">
        <f>VLOOKUP($A109&amp;":"&amp;$B109,Finish!$I:$J,2,FALSE)</f>
        <v>#N/A</v>
      </c>
      <c r="D109" t="e">
        <f>VLOOKUP($A109&amp;":"&amp;$B109,Finish!$I:$M,5,FALSE)</f>
        <v>#N/A</v>
      </c>
      <c r="E109" t="e">
        <f>VLOOKUP($A109&amp;":"&amp;$B109,Finish!$I:$N,6,FALSE)</f>
        <v>#N/A</v>
      </c>
      <c r="F109" s="72" t="e">
        <f>VLOOKUP($A109&amp;":"&amp;$B109,Finish!$I:$R,10,FALSE)</f>
        <v>#N/A</v>
      </c>
      <c r="G109" s="1" t="e">
        <f t="shared" si="1"/>
        <v>#N/A</v>
      </c>
    </row>
    <row r="110" spans="1:7" x14ac:dyDescent="0.25">
      <c r="A110" s="68" t="str">
        <f>A109</f>
        <v>W50</v>
      </c>
      <c r="B110" s="1">
        <f>B109+1</f>
        <v>3</v>
      </c>
      <c r="C110" s="1" t="e">
        <f>VLOOKUP($A110&amp;":"&amp;$B110,Finish!$I:$J,2,FALSE)</f>
        <v>#N/A</v>
      </c>
      <c r="D110" t="e">
        <f>VLOOKUP($A110&amp;":"&amp;$B110,Finish!$I:$M,5,FALSE)</f>
        <v>#N/A</v>
      </c>
      <c r="E110" t="e">
        <f>VLOOKUP($A110&amp;":"&amp;$B110,Finish!$I:$N,6,FALSE)</f>
        <v>#N/A</v>
      </c>
      <c r="F110" s="72" t="e">
        <f>VLOOKUP($A110&amp;":"&amp;$B110,Finish!$I:$R,10,FALSE)</f>
        <v>#N/A</v>
      </c>
      <c r="G110" s="1" t="e">
        <f t="shared" si="1"/>
        <v>#N/A</v>
      </c>
    </row>
    <row r="112" spans="1:7" x14ac:dyDescent="0.25">
      <c r="A112" s="68" t="s">
        <v>94</v>
      </c>
      <c r="B112" s="1">
        <v>1</v>
      </c>
      <c r="C112" s="1">
        <f>VLOOKUP($A112&amp;":"&amp;$B112,Finish!$I:$J,2,FALSE)</f>
        <v>16</v>
      </c>
      <c r="D112" t="str">
        <f>VLOOKUP($A112&amp;":"&amp;$B112,Finish!$I:$M,5,FALSE)</f>
        <v>Joanne Houghton</v>
      </c>
      <c r="E112" t="str">
        <f>VLOOKUP($A112&amp;":"&amp;$B112,Finish!$I:$N,6,FALSE)</f>
        <v>Prestwich AC</v>
      </c>
      <c r="F112" s="72">
        <f>VLOOKUP($A112&amp;":"&amp;$B112,Finish!$I:$R,10,FALSE)</f>
        <v>4.6909722222222228E-2</v>
      </c>
      <c r="G112" s="1" t="str">
        <f t="shared" si="1"/>
        <v/>
      </c>
    </row>
    <row r="113" spans="1:7" x14ac:dyDescent="0.25">
      <c r="A113" s="68" t="str">
        <f>A112</f>
        <v>W55</v>
      </c>
      <c r="B113" s="1">
        <f>B112+1</f>
        <v>2</v>
      </c>
      <c r="C113" s="1">
        <f>VLOOKUP($A113&amp;":"&amp;$B113,Finish!$I:$J,2,FALSE)</f>
        <v>20</v>
      </c>
      <c r="D113" t="str">
        <f>VLOOKUP($A113&amp;":"&amp;$B113,Finish!$I:$M,5,FALSE)</f>
        <v>Rebecca Simms</v>
      </c>
      <c r="E113" t="str">
        <f>VLOOKUP($A113&amp;":"&amp;$B113,Finish!$I:$N,6,FALSE)</f>
        <v>Darwen Dashers</v>
      </c>
      <c r="F113" s="72">
        <f>VLOOKUP($A113&amp;":"&amp;$B113,Finish!$I:$R,10,FALSE)</f>
        <v>5.3182870370370366E-2</v>
      </c>
      <c r="G113" s="1" t="str">
        <f t="shared" si="1"/>
        <v/>
      </c>
    </row>
    <row r="114" spans="1:7" x14ac:dyDescent="0.25">
      <c r="A114" s="68" t="str">
        <f>A113</f>
        <v>W55</v>
      </c>
      <c r="B114" s="1">
        <f>B113+1</f>
        <v>3</v>
      </c>
      <c r="C114" s="1">
        <f>VLOOKUP($A114&amp;":"&amp;$B114,Finish!$I:$J,2,FALSE)</f>
        <v>21</v>
      </c>
      <c r="D114" t="str">
        <f>VLOOKUP($A114&amp;":"&amp;$B114,Finish!$I:$M,5,FALSE)</f>
        <v>Helen Harrison</v>
      </c>
      <c r="E114" t="str">
        <f>VLOOKUP($A114&amp;":"&amp;$B114,Finish!$I:$N,6,FALSE)</f>
        <v>Clayton Le Moors</v>
      </c>
      <c r="F114" s="72">
        <f>VLOOKUP($A114&amp;":"&amp;$B114,Finish!$I:$R,10,FALSE)</f>
        <v>5.5543981481481479E-2</v>
      </c>
      <c r="G114" s="1" t="str">
        <f t="shared" si="1"/>
        <v/>
      </c>
    </row>
    <row r="116" spans="1:7" x14ac:dyDescent="0.25">
      <c r="A116" s="68" t="s">
        <v>95</v>
      </c>
      <c r="B116" s="1">
        <v>1</v>
      </c>
      <c r="C116" s="1">
        <f>VLOOKUP($A116&amp;":"&amp;$B116,Finish!$I:$J,2,FALSE)</f>
        <v>4</v>
      </c>
      <c r="D116" t="str">
        <f>VLOOKUP($A116&amp;":"&amp;$B116,Finish!$I:$M,5,FALSE)</f>
        <v>Kath Brierley</v>
      </c>
      <c r="E116" t="str">
        <f>VLOOKUP($A116&amp;":"&amp;$B116,Finish!$I:$N,6,FALSE)</f>
        <v>Todmorden Harriers</v>
      </c>
      <c r="F116" s="72">
        <f>VLOOKUP($A116&amp;":"&amp;$B116,Finish!$I:$R,10,FALSE)</f>
        <v>3.4432870370370371E-2</v>
      </c>
      <c r="G116" s="1" t="str">
        <f t="shared" si="1"/>
        <v/>
      </c>
    </row>
    <row r="117" spans="1:7" x14ac:dyDescent="0.25">
      <c r="A117" s="68" t="str">
        <f>A116</f>
        <v>W60</v>
      </c>
      <c r="B117" s="1">
        <f>B116+1</f>
        <v>2</v>
      </c>
      <c r="C117" s="1">
        <f>VLOOKUP($A117&amp;":"&amp;$B117,Finish!$I:$J,2,FALSE)</f>
        <v>17</v>
      </c>
      <c r="D117" t="str">
        <f>VLOOKUP($A117&amp;":"&amp;$B117,Finish!$I:$M,5,FALSE)</f>
        <v>Karen Windle</v>
      </c>
      <c r="E117" t="str">
        <f>VLOOKUP($A117&amp;":"&amp;$B117,Finish!$I:$N,6,FALSE)</f>
        <v>Trawden AC</v>
      </c>
      <c r="F117" s="72">
        <f>VLOOKUP($A117&amp;":"&amp;$B117,Finish!$I:$R,10,FALSE)</f>
        <v>5.2465277777777784E-2</v>
      </c>
      <c r="G117" s="1" t="str">
        <f t="shared" si="1"/>
        <v/>
      </c>
    </row>
    <row r="118" spans="1:7" x14ac:dyDescent="0.25">
      <c r="A118" s="68" t="str">
        <f>A117</f>
        <v>W60</v>
      </c>
      <c r="B118" s="1">
        <f>B117+1</f>
        <v>3</v>
      </c>
      <c r="C118" s="1">
        <f>VLOOKUP($A118&amp;":"&amp;$B118,Finish!$I:$J,2,FALSE)</f>
        <v>18</v>
      </c>
      <c r="D118" t="str">
        <f>VLOOKUP($A118&amp;":"&amp;$B118,Finish!$I:$M,5,FALSE)</f>
        <v>Linda Zagorski</v>
      </c>
      <c r="E118" t="str">
        <f>VLOOKUP($A118&amp;":"&amp;$B118,Finish!$I:$N,6,FALSE)</f>
        <v>Trawden AC</v>
      </c>
      <c r="F118" s="72">
        <f>VLOOKUP($A118&amp;":"&amp;$B118,Finish!$I:$R,10,FALSE)</f>
        <v>5.2638888888888895E-2</v>
      </c>
      <c r="G118" s="1" t="str">
        <f t="shared" si="1"/>
        <v/>
      </c>
    </row>
    <row r="120" spans="1:7" x14ac:dyDescent="0.25">
      <c r="A120" s="68" t="s">
        <v>96</v>
      </c>
      <c r="B120" s="1">
        <v>1</v>
      </c>
      <c r="C120" s="1" t="e">
        <f>VLOOKUP($A120&amp;":"&amp;$B120,Finish!$I:$J,2,FALSE)</f>
        <v>#N/A</v>
      </c>
      <c r="D120" t="e">
        <f>VLOOKUP($A120&amp;":"&amp;$B120,Finish!$I:$M,5,FALSE)</f>
        <v>#N/A</v>
      </c>
      <c r="E120" t="e">
        <f>VLOOKUP($A120&amp;":"&amp;$B120,Finish!$I:$N,6,FALSE)</f>
        <v>#N/A</v>
      </c>
      <c r="F120" s="72" t="e">
        <f>VLOOKUP($A120&amp;":"&amp;$B120,Finish!$I:$R,10,FALSE)</f>
        <v>#N/A</v>
      </c>
      <c r="G120" s="1" t="e">
        <f t="shared" si="1"/>
        <v>#N/A</v>
      </c>
    </row>
    <row r="121" spans="1:7" x14ac:dyDescent="0.25">
      <c r="A121" s="68" t="str">
        <f>A120</f>
        <v>W65</v>
      </c>
      <c r="B121" s="1">
        <f>B120+1</f>
        <v>2</v>
      </c>
      <c r="C121" s="1" t="e">
        <f>VLOOKUP($A121&amp;":"&amp;$B121,Finish!$I:$J,2,FALSE)</f>
        <v>#N/A</v>
      </c>
      <c r="D121" t="e">
        <f>VLOOKUP($A121&amp;":"&amp;$B121,Finish!$I:$M,5,FALSE)</f>
        <v>#N/A</v>
      </c>
      <c r="E121" t="e">
        <f>VLOOKUP($A121&amp;":"&amp;$B121,Finish!$I:$N,6,FALSE)</f>
        <v>#N/A</v>
      </c>
      <c r="F121" s="72" t="e">
        <f>VLOOKUP($A121&amp;":"&amp;$B121,Finish!$I:$R,10,FALSE)</f>
        <v>#N/A</v>
      </c>
      <c r="G121" s="1" t="e">
        <f t="shared" si="1"/>
        <v>#N/A</v>
      </c>
    </row>
    <row r="122" spans="1:7" x14ac:dyDescent="0.25">
      <c r="A122" s="68" t="str">
        <f>A121</f>
        <v>W65</v>
      </c>
      <c r="B122" s="1">
        <f>B121+1</f>
        <v>3</v>
      </c>
      <c r="C122" s="1" t="e">
        <f>VLOOKUP($A122&amp;":"&amp;$B122,Finish!$I:$J,2,FALSE)</f>
        <v>#N/A</v>
      </c>
      <c r="D122" t="e">
        <f>VLOOKUP($A122&amp;":"&amp;$B122,Finish!$I:$M,5,FALSE)</f>
        <v>#N/A</v>
      </c>
      <c r="E122" t="e">
        <f>VLOOKUP($A122&amp;":"&amp;$B122,Finish!$I:$N,6,FALSE)</f>
        <v>#N/A</v>
      </c>
      <c r="F122" s="72" t="e">
        <f>VLOOKUP($A122&amp;":"&amp;$B122,Finish!$I:$R,10,FALSE)</f>
        <v>#N/A</v>
      </c>
      <c r="G122" s="1" t="e">
        <f t="shared" si="1"/>
        <v>#N/A</v>
      </c>
    </row>
    <row r="124" spans="1:7" x14ac:dyDescent="0.25">
      <c r="A124" s="68" t="s">
        <v>97</v>
      </c>
      <c r="B124" s="1">
        <v>1</v>
      </c>
      <c r="C124" s="1">
        <f>VLOOKUP($A124&amp;":"&amp;$B124,Finish!$I:$J,2,FALSE)</f>
        <v>19</v>
      </c>
      <c r="D124" t="str">
        <f>VLOOKUP($A124&amp;":"&amp;$B124,Finish!$I:$M,5,FALSE)</f>
        <v>Linda Coffey</v>
      </c>
      <c r="E124" t="str">
        <f>VLOOKUP($A124&amp;":"&amp;$B124,Finish!$I:$N,6,FALSE)</f>
        <v>Darwen Dashers</v>
      </c>
      <c r="F124" s="72">
        <f>VLOOKUP($A124&amp;":"&amp;$B124,Finish!$I:$R,10,FALSE)</f>
        <v>5.2812499999999991E-2</v>
      </c>
      <c r="G124" s="1" t="str">
        <f t="shared" si="1"/>
        <v/>
      </c>
    </row>
    <row r="125" spans="1:7" x14ac:dyDescent="0.25">
      <c r="A125" s="68" t="str">
        <f>A124</f>
        <v>W70</v>
      </c>
      <c r="B125" s="1">
        <f>B124+1</f>
        <v>2</v>
      </c>
      <c r="C125" s="1" t="e">
        <f>VLOOKUP($A125&amp;":"&amp;$B125,Finish!$I:$J,2,FALSE)</f>
        <v>#N/A</v>
      </c>
      <c r="D125" t="e">
        <f>VLOOKUP($A125&amp;":"&amp;$B125,Finish!$I:$M,5,FALSE)</f>
        <v>#N/A</v>
      </c>
      <c r="E125" t="e">
        <f>VLOOKUP($A125&amp;":"&amp;$B125,Finish!$I:$N,6,FALSE)</f>
        <v>#N/A</v>
      </c>
      <c r="F125" s="72" t="e">
        <f>VLOOKUP($A125&amp;":"&amp;$B125,Finish!$I:$R,10,FALSE)</f>
        <v>#N/A</v>
      </c>
      <c r="G125" s="1" t="e">
        <f t="shared" si="1"/>
        <v>#N/A</v>
      </c>
    </row>
    <row r="126" spans="1:7" x14ac:dyDescent="0.25">
      <c r="A126" s="68" t="str">
        <f>A125</f>
        <v>W70</v>
      </c>
      <c r="B126" s="1">
        <f>B125+1</f>
        <v>3</v>
      </c>
      <c r="C126" s="1" t="e">
        <f>VLOOKUP($A126&amp;":"&amp;$B126,Finish!$I:$J,2,FALSE)</f>
        <v>#N/A</v>
      </c>
      <c r="D126" t="e">
        <f>VLOOKUP($A126&amp;":"&amp;$B126,Finish!$I:$M,5,FALSE)</f>
        <v>#N/A</v>
      </c>
      <c r="E126" t="e">
        <f>VLOOKUP($A126&amp;":"&amp;$B126,Finish!$I:$N,6,FALSE)</f>
        <v>#N/A</v>
      </c>
      <c r="F126" s="72" t="e">
        <f>VLOOKUP($A126&amp;":"&amp;$B126,Finish!$I:$R,10,FALSE)</f>
        <v>#N/A</v>
      </c>
      <c r="G126" s="1" t="e">
        <f t="shared" si="1"/>
        <v>#N/A</v>
      </c>
    </row>
  </sheetData>
  <phoneticPr fontId="0" type="noConversion"/>
  <pageMargins left="0.7" right="0.7" top="0.75" bottom="0.7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1"/>
  <sheetViews>
    <sheetView workbookViewId="0">
      <selection activeCell="A2" sqref="A2:A5"/>
    </sheetView>
  </sheetViews>
  <sheetFormatPr defaultRowHeight="13.2" x14ac:dyDescent="0.25"/>
  <cols>
    <col min="1" max="1" width="8.109375" style="1" bestFit="1" customWidth="1"/>
    <col min="2" max="2" width="8.33203125" style="1" bestFit="1" customWidth="1"/>
    <col min="4" max="4" width="8.109375" style="1" bestFit="1" customWidth="1"/>
  </cols>
  <sheetData>
    <row r="1" spans="1:4" s="29" customFormat="1" x14ac:dyDescent="0.25">
      <c r="A1" s="28" t="s">
        <v>0</v>
      </c>
      <c r="B1" s="28" t="s">
        <v>8</v>
      </c>
      <c r="D1" s="28"/>
    </row>
    <row r="2" spans="1:4" x14ac:dyDescent="0.25">
      <c r="A2" s="1">
        <v>104</v>
      </c>
      <c r="B2" s="1">
        <v>1</v>
      </c>
    </row>
    <row r="3" spans="1:4" x14ac:dyDescent="0.25">
      <c r="A3" s="1">
        <v>103</v>
      </c>
      <c r="B3" s="1">
        <f t="shared" ref="B3:B34" si="0">B2+1</f>
        <v>2</v>
      </c>
      <c r="C3" s="68"/>
    </row>
    <row r="4" spans="1:4" x14ac:dyDescent="0.25">
      <c r="A4" s="1">
        <v>102</v>
      </c>
      <c r="B4" s="1">
        <f t="shared" si="0"/>
        <v>3</v>
      </c>
      <c r="C4" s="68"/>
    </row>
    <row r="5" spans="1:4" x14ac:dyDescent="0.25">
      <c r="A5" s="1">
        <v>101</v>
      </c>
      <c r="B5" s="1">
        <f t="shared" si="0"/>
        <v>4</v>
      </c>
      <c r="C5" s="68"/>
    </row>
    <row r="6" spans="1:4" x14ac:dyDescent="0.25">
      <c r="B6" s="1">
        <f t="shared" si="0"/>
        <v>5</v>
      </c>
    </row>
    <row r="7" spans="1:4" x14ac:dyDescent="0.25">
      <c r="B7" s="1">
        <f t="shared" si="0"/>
        <v>6</v>
      </c>
    </row>
    <row r="8" spans="1:4" x14ac:dyDescent="0.25">
      <c r="B8" s="1">
        <f t="shared" si="0"/>
        <v>7</v>
      </c>
    </row>
    <row r="9" spans="1:4" x14ac:dyDescent="0.25">
      <c r="B9" s="1">
        <f t="shared" si="0"/>
        <v>8</v>
      </c>
    </row>
    <row r="10" spans="1:4" x14ac:dyDescent="0.25">
      <c r="B10" s="1">
        <f t="shared" si="0"/>
        <v>9</v>
      </c>
    </row>
    <row r="11" spans="1:4" x14ac:dyDescent="0.25">
      <c r="B11" s="1">
        <f t="shared" si="0"/>
        <v>10</v>
      </c>
    </row>
    <row r="12" spans="1:4" x14ac:dyDescent="0.25">
      <c r="B12" s="1">
        <f t="shared" si="0"/>
        <v>11</v>
      </c>
    </row>
    <row r="13" spans="1:4" x14ac:dyDescent="0.25">
      <c r="B13" s="1">
        <f t="shared" si="0"/>
        <v>12</v>
      </c>
    </row>
    <row r="14" spans="1:4" x14ac:dyDescent="0.25">
      <c r="B14" s="1">
        <f t="shared" si="0"/>
        <v>13</v>
      </c>
    </row>
    <row r="15" spans="1:4" x14ac:dyDescent="0.25">
      <c r="B15" s="1">
        <f t="shared" si="0"/>
        <v>14</v>
      </c>
    </row>
    <row r="16" spans="1:4" x14ac:dyDescent="0.25">
      <c r="B16" s="1">
        <f t="shared" si="0"/>
        <v>15</v>
      </c>
    </row>
    <row r="17" spans="2:2" x14ac:dyDescent="0.25">
      <c r="B17" s="1">
        <f t="shared" si="0"/>
        <v>16</v>
      </c>
    </row>
    <row r="18" spans="2:2" x14ac:dyDescent="0.25">
      <c r="B18" s="1">
        <f t="shared" si="0"/>
        <v>17</v>
      </c>
    </row>
    <row r="19" spans="2:2" x14ac:dyDescent="0.25">
      <c r="B19" s="1">
        <f t="shared" si="0"/>
        <v>18</v>
      </c>
    </row>
    <row r="20" spans="2:2" x14ac:dyDescent="0.25">
      <c r="B20" s="1">
        <f t="shared" si="0"/>
        <v>19</v>
      </c>
    </row>
    <row r="21" spans="2:2" x14ac:dyDescent="0.25">
      <c r="B21" s="1">
        <f t="shared" si="0"/>
        <v>20</v>
      </c>
    </row>
    <row r="22" spans="2:2" x14ac:dyDescent="0.25">
      <c r="B22" s="1">
        <f t="shared" si="0"/>
        <v>21</v>
      </c>
    </row>
    <row r="23" spans="2:2" x14ac:dyDescent="0.25">
      <c r="B23" s="1">
        <f t="shared" si="0"/>
        <v>22</v>
      </c>
    </row>
    <row r="24" spans="2:2" x14ac:dyDescent="0.25">
      <c r="B24" s="1">
        <f t="shared" si="0"/>
        <v>23</v>
      </c>
    </row>
    <row r="25" spans="2:2" x14ac:dyDescent="0.25">
      <c r="B25" s="1">
        <f t="shared" si="0"/>
        <v>24</v>
      </c>
    </row>
    <row r="26" spans="2:2" x14ac:dyDescent="0.25">
      <c r="B26" s="1">
        <f t="shared" si="0"/>
        <v>25</v>
      </c>
    </row>
    <row r="27" spans="2:2" x14ac:dyDescent="0.25">
      <c r="B27" s="1">
        <f t="shared" si="0"/>
        <v>26</v>
      </c>
    </row>
    <row r="28" spans="2:2" x14ac:dyDescent="0.25">
      <c r="B28" s="1">
        <f t="shared" si="0"/>
        <v>27</v>
      </c>
    </row>
    <row r="29" spans="2:2" x14ac:dyDescent="0.25">
      <c r="B29" s="1">
        <f t="shared" si="0"/>
        <v>28</v>
      </c>
    </row>
    <row r="30" spans="2:2" x14ac:dyDescent="0.25">
      <c r="B30" s="1">
        <f t="shared" si="0"/>
        <v>29</v>
      </c>
    </row>
    <row r="31" spans="2:2" x14ac:dyDescent="0.25">
      <c r="B31" s="1">
        <f t="shared" si="0"/>
        <v>30</v>
      </c>
    </row>
    <row r="32" spans="2:2" x14ac:dyDescent="0.25">
      <c r="B32" s="1">
        <f t="shared" si="0"/>
        <v>31</v>
      </c>
    </row>
    <row r="33" spans="2:2" x14ac:dyDescent="0.25">
      <c r="B33" s="1">
        <f t="shared" si="0"/>
        <v>32</v>
      </c>
    </row>
    <row r="34" spans="2:2" x14ac:dyDescent="0.25">
      <c r="B34" s="1">
        <f t="shared" si="0"/>
        <v>33</v>
      </c>
    </row>
    <row r="35" spans="2:2" x14ac:dyDescent="0.25">
      <c r="B35" s="1">
        <f t="shared" ref="B35:B66" si="1">B34+1</f>
        <v>34</v>
      </c>
    </row>
    <row r="36" spans="2:2" x14ac:dyDescent="0.25">
      <c r="B36" s="1">
        <f t="shared" si="1"/>
        <v>35</v>
      </c>
    </row>
    <row r="37" spans="2:2" x14ac:dyDescent="0.25">
      <c r="B37" s="1">
        <f t="shared" si="1"/>
        <v>36</v>
      </c>
    </row>
    <row r="38" spans="2:2" x14ac:dyDescent="0.25">
      <c r="B38" s="1">
        <f t="shared" si="1"/>
        <v>37</v>
      </c>
    </row>
    <row r="39" spans="2:2" x14ac:dyDescent="0.25">
      <c r="B39" s="1">
        <f t="shared" si="1"/>
        <v>38</v>
      </c>
    </row>
    <row r="40" spans="2:2" x14ac:dyDescent="0.25">
      <c r="B40" s="1">
        <f t="shared" si="1"/>
        <v>39</v>
      </c>
    </row>
    <row r="41" spans="2:2" x14ac:dyDescent="0.25">
      <c r="B41" s="1">
        <f t="shared" si="1"/>
        <v>40</v>
      </c>
    </row>
    <row r="42" spans="2:2" x14ac:dyDescent="0.25">
      <c r="B42" s="1">
        <f t="shared" si="1"/>
        <v>41</v>
      </c>
    </row>
    <row r="43" spans="2:2" x14ac:dyDescent="0.25">
      <c r="B43" s="1">
        <f t="shared" si="1"/>
        <v>42</v>
      </c>
    </row>
    <row r="44" spans="2:2" x14ac:dyDescent="0.25">
      <c r="B44" s="1">
        <f t="shared" si="1"/>
        <v>43</v>
      </c>
    </row>
    <row r="45" spans="2:2" x14ac:dyDescent="0.25">
      <c r="B45" s="1">
        <f t="shared" si="1"/>
        <v>44</v>
      </c>
    </row>
    <row r="46" spans="2:2" x14ac:dyDescent="0.25">
      <c r="B46" s="1">
        <f t="shared" si="1"/>
        <v>45</v>
      </c>
    </row>
    <row r="47" spans="2:2" x14ac:dyDescent="0.25">
      <c r="B47" s="1">
        <f t="shared" si="1"/>
        <v>46</v>
      </c>
    </row>
    <row r="48" spans="2:2" x14ac:dyDescent="0.25">
      <c r="B48" s="1">
        <f t="shared" si="1"/>
        <v>47</v>
      </c>
    </row>
    <row r="49" spans="2:2" x14ac:dyDescent="0.25">
      <c r="B49" s="1">
        <f t="shared" si="1"/>
        <v>48</v>
      </c>
    </row>
    <row r="50" spans="2:2" x14ac:dyDescent="0.25">
      <c r="B50" s="1">
        <f t="shared" si="1"/>
        <v>49</v>
      </c>
    </row>
    <row r="51" spans="2:2" x14ac:dyDescent="0.25">
      <c r="B51" s="1">
        <f t="shared" si="1"/>
        <v>50</v>
      </c>
    </row>
    <row r="52" spans="2:2" x14ac:dyDescent="0.25">
      <c r="B52" s="1">
        <f t="shared" si="1"/>
        <v>51</v>
      </c>
    </row>
    <row r="53" spans="2:2" x14ac:dyDescent="0.25">
      <c r="B53" s="1">
        <f t="shared" si="1"/>
        <v>52</v>
      </c>
    </row>
    <row r="54" spans="2:2" x14ac:dyDescent="0.25">
      <c r="B54" s="1">
        <f t="shared" si="1"/>
        <v>53</v>
      </c>
    </row>
    <row r="55" spans="2:2" x14ac:dyDescent="0.25">
      <c r="B55" s="1">
        <f t="shared" si="1"/>
        <v>54</v>
      </c>
    </row>
    <row r="56" spans="2:2" x14ac:dyDescent="0.25">
      <c r="B56" s="1">
        <f t="shared" si="1"/>
        <v>55</v>
      </c>
    </row>
    <row r="57" spans="2:2" x14ac:dyDescent="0.25">
      <c r="B57" s="1">
        <f t="shared" si="1"/>
        <v>56</v>
      </c>
    </row>
    <row r="58" spans="2:2" x14ac:dyDescent="0.25">
      <c r="B58" s="1">
        <f t="shared" si="1"/>
        <v>57</v>
      </c>
    </row>
    <row r="59" spans="2:2" x14ac:dyDescent="0.25">
      <c r="B59" s="1">
        <f t="shared" si="1"/>
        <v>58</v>
      </c>
    </row>
    <row r="60" spans="2:2" x14ac:dyDescent="0.25">
      <c r="B60" s="1">
        <f t="shared" si="1"/>
        <v>59</v>
      </c>
    </row>
    <row r="61" spans="2:2" x14ac:dyDescent="0.25">
      <c r="B61" s="1">
        <f t="shared" si="1"/>
        <v>60</v>
      </c>
    </row>
    <row r="62" spans="2:2" x14ac:dyDescent="0.25">
      <c r="B62" s="1">
        <f t="shared" si="1"/>
        <v>61</v>
      </c>
    </row>
    <row r="63" spans="2:2" x14ac:dyDescent="0.25">
      <c r="B63" s="1">
        <f t="shared" si="1"/>
        <v>62</v>
      </c>
    </row>
    <row r="64" spans="2:2" x14ac:dyDescent="0.25">
      <c r="B64" s="1">
        <f t="shared" si="1"/>
        <v>63</v>
      </c>
    </row>
    <row r="65" spans="2:2" x14ac:dyDescent="0.25">
      <c r="B65" s="1">
        <f t="shared" si="1"/>
        <v>64</v>
      </c>
    </row>
    <row r="66" spans="2:2" x14ac:dyDescent="0.25">
      <c r="B66" s="1">
        <f t="shared" si="1"/>
        <v>65</v>
      </c>
    </row>
    <row r="67" spans="2:2" x14ac:dyDescent="0.25">
      <c r="B67" s="1">
        <f t="shared" ref="B67:B94" si="2">B66+1</f>
        <v>66</v>
      </c>
    </row>
    <row r="68" spans="2:2" x14ac:dyDescent="0.25">
      <c r="B68" s="1">
        <f t="shared" si="2"/>
        <v>67</v>
      </c>
    </row>
    <row r="69" spans="2:2" x14ac:dyDescent="0.25">
      <c r="B69" s="1">
        <f t="shared" si="2"/>
        <v>68</v>
      </c>
    </row>
    <row r="70" spans="2:2" x14ac:dyDescent="0.25">
      <c r="B70" s="1">
        <f t="shared" si="2"/>
        <v>69</v>
      </c>
    </row>
    <row r="71" spans="2:2" x14ac:dyDescent="0.25">
      <c r="B71" s="1">
        <f t="shared" si="2"/>
        <v>70</v>
      </c>
    </row>
    <row r="72" spans="2:2" x14ac:dyDescent="0.25">
      <c r="B72" s="1">
        <f t="shared" si="2"/>
        <v>71</v>
      </c>
    </row>
    <row r="73" spans="2:2" x14ac:dyDescent="0.25">
      <c r="B73" s="1">
        <f t="shared" si="2"/>
        <v>72</v>
      </c>
    </row>
    <row r="74" spans="2:2" x14ac:dyDescent="0.25">
      <c r="B74" s="1">
        <f t="shared" si="2"/>
        <v>73</v>
      </c>
    </row>
    <row r="75" spans="2:2" x14ac:dyDescent="0.25">
      <c r="B75" s="1">
        <f t="shared" si="2"/>
        <v>74</v>
      </c>
    </row>
    <row r="76" spans="2:2" x14ac:dyDescent="0.25">
      <c r="B76" s="1">
        <f t="shared" si="2"/>
        <v>75</v>
      </c>
    </row>
    <row r="77" spans="2:2" x14ac:dyDescent="0.25">
      <c r="B77" s="1">
        <f t="shared" si="2"/>
        <v>76</v>
      </c>
    </row>
    <row r="78" spans="2:2" x14ac:dyDescent="0.25">
      <c r="B78" s="1">
        <f t="shared" si="2"/>
        <v>77</v>
      </c>
    </row>
    <row r="79" spans="2:2" x14ac:dyDescent="0.25">
      <c r="B79" s="1">
        <f t="shared" si="2"/>
        <v>78</v>
      </c>
    </row>
    <row r="80" spans="2:2" x14ac:dyDescent="0.25">
      <c r="B80" s="1">
        <f t="shared" si="2"/>
        <v>79</v>
      </c>
    </row>
    <row r="81" spans="2:2" x14ac:dyDescent="0.25">
      <c r="B81" s="1">
        <f t="shared" si="2"/>
        <v>80</v>
      </c>
    </row>
    <row r="82" spans="2:2" x14ac:dyDescent="0.25">
      <c r="B82" s="1">
        <f t="shared" si="2"/>
        <v>81</v>
      </c>
    </row>
    <row r="83" spans="2:2" x14ac:dyDescent="0.25">
      <c r="B83" s="1">
        <f t="shared" si="2"/>
        <v>82</v>
      </c>
    </row>
    <row r="84" spans="2:2" x14ac:dyDescent="0.25">
      <c r="B84" s="1">
        <f t="shared" si="2"/>
        <v>83</v>
      </c>
    </row>
    <row r="85" spans="2:2" x14ac:dyDescent="0.25">
      <c r="B85" s="1">
        <f t="shared" si="2"/>
        <v>84</v>
      </c>
    </row>
    <row r="86" spans="2:2" x14ac:dyDescent="0.25">
      <c r="B86" s="1">
        <f t="shared" si="2"/>
        <v>85</v>
      </c>
    </row>
    <row r="87" spans="2:2" x14ac:dyDescent="0.25">
      <c r="B87" s="1">
        <f t="shared" si="2"/>
        <v>86</v>
      </c>
    </row>
    <row r="88" spans="2:2" x14ac:dyDescent="0.25">
      <c r="B88" s="1">
        <f t="shared" si="2"/>
        <v>87</v>
      </c>
    </row>
    <row r="89" spans="2:2" x14ac:dyDescent="0.25">
      <c r="B89" s="1">
        <f t="shared" si="2"/>
        <v>88</v>
      </c>
    </row>
    <row r="90" spans="2:2" x14ac:dyDescent="0.25">
      <c r="B90" s="1">
        <f t="shared" si="2"/>
        <v>89</v>
      </c>
    </row>
    <row r="91" spans="2:2" x14ac:dyDescent="0.25">
      <c r="B91" s="1">
        <f t="shared" si="2"/>
        <v>90</v>
      </c>
    </row>
    <row r="92" spans="2:2" x14ac:dyDescent="0.25">
      <c r="B92" s="1">
        <f t="shared" si="2"/>
        <v>91</v>
      </c>
    </row>
    <row r="93" spans="2:2" x14ac:dyDescent="0.25">
      <c r="B93" s="1">
        <f t="shared" si="2"/>
        <v>92</v>
      </c>
    </row>
    <row r="94" spans="2:2" x14ac:dyDescent="0.25">
      <c r="B94" s="1">
        <f t="shared" si="2"/>
        <v>93</v>
      </c>
    </row>
    <row r="95" spans="2:2" x14ac:dyDescent="0.25">
      <c r="B95" s="1">
        <f t="shared" ref="B95:B158" si="3">B94+1</f>
        <v>94</v>
      </c>
    </row>
    <row r="96" spans="2:2" x14ac:dyDescent="0.25">
      <c r="B96" s="1">
        <f t="shared" si="3"/>
        <v>95</v>
      </c>
    </row>
    <row r="97" spans="2:2" x14ac:dyDescent="0.25">
      <c r="B97" s="1">
        <f t="shared" si="3"/>
        <v>96</v>
      </c>
    </row>
    <row r="98" spans="2:2" x14ac:dyDescent="0.25">
      <c r="B98" s="1">
        <f t="shared" si="3"/>
        <v>97</v>
      </c>
    </row>
    <row r="99" spans="2:2" x14ac:dyDescent="0.25">
      <c r="B99" s="1">
        <f t="shared" si="3"/>
        <v>98</v>
      </c>
    </row>
    <row r="100" spans="2:2" x14ac:dyDescent="0.25">
      <c r="B100" s="1">
        <f t="shared" si="3"/>
        <v>99</v>
      </c>
    </row>
    <row r="101" spans="2:2" x14ac:dyDescent="0.25">
      <c r="B101" s="1">
        <f t="shared" si="3"/>
        <v>100</v>
      </c>
    </row>
    <row r="102" spans="2:2" x14ac:dyDescent="0.25">
      <c r="B102" s="1">
        <f t="shared" si="3"/>
        <v>101</v>
      </c>
    </row>
    <row r="103" spans="2:2" x14ac:dyDescent="0.25">
      <c r="B103" s="1">
        <f t="shared" si="3"/>
        <v>102</v>
      </c>
    </row>
    <row r="104" spans="2:2" x14ac:dyDescent="0.25">
      <c r="B104" s="1">
        <f t="shared" si="3"/>
        <v>103</v>
      </c>
    </row>
    <row r="105" spans="2:2" x14ac:dyDescent="0.25">
      <c r="B105" s="1">
        <f t="shared" si="3"/>
        <v>104</v>
      </c>
    </row>
    <row r="106" spans="2:2" x14ac:dyDescent="0.25">
      <c r="B106" s="1">
        <f t="shared" si="3"/>
        <v>105</v>
      </c>
    </row>
    <row r="107" spans="2:2" x14ac:dyDescent="0.25">
      <c r="B107" s="1">
        <f t="shared" si="3"/>
        <v>106</v>
      </c>
    </row>
    <row r="108" spans="2:2" x14ac:dyDescent="0.25">
      <c r="B108" s="1">
        <f t="shared" si="3"/>
        <v>107</v>
      </c>
    </row>
    <row r="109" spans="2:2" x14ac:dyDescent="0.25">
      <c r="B109" s="1">
        <f t="shared" si="3"/>
        <v>108</v>
      </c>
    </row>
    <row r="110" spans="2:2" x14ac:dyDescent="0.25">
      <c r="B110" s="1">
        <f t="shared" si="3"/>
        <v>109</v>
      </c>
    </row>
    <row r="111" spans="2:2" x14ac:dyDescent="0.25">
      <c r="B111" s="1">
        <f t="shared" si="3"/>
        <v>110</v>
      </c>
    </row>
    <row r="112" spans="2:2" x14ac:dyDescent="0.25">
      <c r="B112" s="1">
        <f t="shared" si="3"/>
        <v>111</v>
      </c>
    </row>
    <row r="113" spans="2:2" x14ac:dyDescent="0.25">
      <c r="B113" s="1">
        <f t="shared" si="3"/>
        <v>112</v>
      </c>
    </row>
    <row r="114" spans="2:2" x14ac:dyDescent="0.25">
      <c r="B114" s="1">
        <f t="shared" si="3"/>
        <v>113</v>
      </c>
    </row>
    <row r="115" spans="2:2" x14ac:dyDescent="0.25">
      <c r="B115" s="1">
        <f t="shared" si="3"/>
        <v>114</v>
      </c>
    </row>
    <row r="116" spans="2:2" x14ac:dyDescent="0.25">
      <c r="B116" s="1">
        <f t="shared" si="3"/>
        <v>115</v>
      </c>
    </row>
    <row r="117" spans="2:2" x14ac:dyDescent="0.25">
      <c r="B117" s="1">
        <f t="shared" si="3"/>
        <v>116</v>
      </c>
    </row>
    <row r="118" spans="2:2" x14ac:dyDescent="0.25">
      <c r="B118" s="1">
        <f t="shared" si="3"/>
        <v>117</v>
      </c>
    </row>
    <row r="119" spans="2:2" x14ac:dyDescent="0.25">
      <c r="B119" s="1">
        <f t="shared" si="3"/>
        <v>118</v>
      </c>
    </row>
    <row r="120" spans="2:2" x14ac:dyDescent="0.25">
      <c r="B120" s="1">
        <f t="shared" si="3"/>
        <v>119</v>
      </c>
    </row>
    <row r="121" spans="2:2" x14ac:dyDescent="0.25">
      <c r="B121" s="1">
        <f t="shared" si="3"/>
        <v>120</v>
      </c>
    </row>
    <row r="122" spans="2:2" x14ac:dyDescent="0.25">
      <c r="B122" s="1">
        <f t="shared" si="3"/>
        <v>121</v>
      </c>
    </row>
    <row r="123" spans="2:2" x14ac:dyDescent="0.25">
      <c r="B123" s="1">
        <f t="shared" si="3"/>
        <v>122</v>
      </c>
    </row>
    <row r="124" spans="2:2" x14ac:dyDescent="0.25">
      <c r="B124" s="1">
        <f t="shared" si="3"/>
        <v>123</v>
      </c>
    </row>
    <row r="125" spans="2:2" x14ac:dyDescent="0.25">
      <c r="B125" s="1">
        <f t="shared" si="3"/>
        <v>124</v>
      </c>
    </row>
    <row r="126" spans="2:2" x14ac:dyDescent="0.25">
      <c r="B126" s="1">
        <f t="shared" si="3"/>
        <v>125</v>
      </c>
    </row>
    <row r="127" spans="2:2" x14ac:dyDescent="0.25">
      <c r="B127" s="1">
        <f t="shared" si="3"/>
        <v>126</v>
      </c>
    </row>
    <row r="128" spans="2:2" x14ac:dyDescent="0.25">
      <c r="B128" s="1">
        <f t="shared" si="3"/>
        <v>127</v>
      </c>
    </row>
    <row r="129" spans="2:2" x14ac:dyDescent="0.25">
      <c r="B129" s="1">
        <f t="shared" si="3"/>
        <v>128</v>
      </c>
    </row>
    <row r="130" spans="2:2" x14ac:dyDescent="0.25">
      <c r="B130" s="1">
        <f t="shared" si="3"/>
        <v>129</v>
      </c>
    </row>
    <row r="131" spans="2:2" x14ac:dyDescent="0.25">
      <c r="B131" s="1">
        <f t="shared" si="3"/>
        <v>130</v>
      </c>
    </row>
    <row r="132" spans="2:2" x14ac:dyDescent="0.25">
      <c r="B132" s="1">
        <f t="shared" si="3"/>
        <v>131</v>
      </c>
    </row>
    <row r="133" spans="2:2" x14ac:dyDescent="0.25">
      <c r="B133" s="1">
        <f t="shared" si="3"/>
        <v>132</v>
      </c>
    </row>
    <row r="134" spans="2:2" x14ac:dyDescent="0.25">
      <c r="B134" s="1">
        <f t="shared" si="3"/>
        <v>133</v>
      </c>
    </row>
    <row r="135" spans="2:2" x14ac:dyDescent="0.25">
      <c r="B135" s="1">
        <f t="shared" si="3"/>
        <v>134</v>
      </c>
    </row>
    <row r="136" spans="2:2" x14ac:dyDescent="0.25">
      <c r="B136" s="1">
        <f t="shared" si="3"/>
        <v>135</v>
      </c>
    </row>
    <row r="137" spans="2:2" x14ac:dyDescent="0.25">
      <c r="B137" s="1">
        <f t="shared" si="3"/>
        <v>136</v>
      </c>
    </row>
    <row r="138" spans="2:2" x14ac:dyDescent="0.25">
      <c r="B138" s="1">
        <f t="shared" si="3"/>
        <v>137</v>
      </c>
    </row>
    <row r="139" spans="2:2" x14ac:dyDescent="0.25">
      <c r="B139" s="1">
        <f t="shared" si="3"/>
        <v>138</v>
      </c>
    </row>
    <row r="140" spans="2:2" x14ac:dyDescent="0.25">
      <c r="B140" s="1">
        <f t="shared" si="3"/>
        <v>139</v>
      </c>
    </row>
    <row r="141" spans="2:2" x14ac:dyDescent="0.25">
      <c r="B141" s="1">
        <f t="shared" si="3"/>
        <v>140</v>
      </c>
    </row>
    <row r="142" spans="2:2" x14ac:dyDescent="0.25">
      <c r="B142" s="1">
        <f t="shared" si="3"/>
        <v>141</v>
      </c>
    </row>
    <row r="143" spans="2:2" x14ac:dyDescent="0.25">
      <c r="B143" s="1">
        <f t="shared" si="3"/>
        <v>142</v>
      </c>
    </row>
    <row r="144" spans="2:2" x14ac:dyDescent="0.25">
      <c r="B144" s="1">
        <f t="shared" si="3"/>
        <v>143</v>
      </c>
    </row>
    <row r="145" spans="2:2" x14ac:dyDescent="0.25">
      <c r="B145" s="1">
        <f t="shared" si="3"/>
        <v>144</v>
      </c>
    </row>
    <row r="146" spans="2:2" x14ac:dyDescent="0.25">
      <c r="B146" s="1">
        <f t="shared" si="3"/>
        <v>145</v>
      </c>
    </row>
    <row r="147" spans="2:2" x14ac:dyDescent="0.25">
      <c r="B147" s="1">
        <f t="shared" si="3"/>
        <v>146</v>
      </c>
    </row>
    <row r="148" spans="2:2" x14ac:dyDescent="0.25">
      <c r="B148" s="1">
        <f t="shared" si="3"/>
        <v>147</v>
      </c>
    </row>
    <row r="149" spans="2:2" x14ac:dyDescent="0.25">
      <c r="B149" s="1">
        <f t="shared" si="3"/>
        <v>148</v>
      </c>
    </row>
    <row r="150" spans="2:2" x14ac:dyDescent="0.25">
      <c r="B150" s="1">
        <f t="shared" si="3"/>
        <v>149</v>
      </c>
    </row>
    <row r="151" spans="2:2" x14ac:dyDescent="0.25">
      <c r="B151" s="1">
        <f t="shared" si="3"/>
        <v>150</v>
      </c>
    </row>
    <row r="152" spans="2:2" x14ac:dyDescent="0.25">
      <c r="B152" s="1">
        <f t="shared" si="3"/>
        <v>151</v>
      </c>
    </row>
    <row r="153" spans="2:2" x14ac:dyDescent="0.25">
      <c r="B153" s="1">
        <f t="shared" si="3"/>
        <v>152</v>
      </c>
    </row>
    <row r="154" spans="2:2" x14ac:dyDescent="0.25">
      <c r="B154" s="1">
        <f t="shared" si="3"/>
        <v>153</v>
      </c>
    </row>
    <row r="155" spans="2:2" x14ac:dyDescent="0.25">
      <c r="B155" s="1">
        <f t="shared" si="3"/>
        <v>154</v>
      </c>
    </row>
    <row r="156" spans="2:2" x14ac:dyDescent="0.25">
      <c r="B156" s="1">
        <f t="shared" si="3"/>
        <v>155</v>
      </c>
    </row>
    <row r="157" spans="2:2" x14ac:dyDescent="0.25">
      <c r="B157" s="1">
        <f t="shared" si="3"/>
        <v>156</v>
      </c>
    </row>
    <row r="158" spans="2:2" x14ac:dyDescent="0.25">
      <c r="B158" s="1">
        <f t="shared" si="3"/>
        <v>157</v>
      </c>
    </row>
    <row r="159" spans="2:2" x14ac:dyDescent="0.25">
      <c r="B159" s="1">
        <f t="shared" ref="B159:B222" si="4">B158+1</f>
        <v>158</v>
      </c>
    </row>
    <row r="160" spans="2:2" x14ac:dyDescent="0.25">
      <c r="B160" s="1">
        <f t="shared" si="4"/>
        <v>159</v>
      </c>
    </row>
    <row r="161" spans="2:2" x14ac:dyDescent="0.25">
      <c r="B161" s="1">
        <f t="shared" si="4"/>
        <v>160</v>
      </c>
    </row>
    <row r="162" spans="2:2" x14ac:dyDescent="0.25">
      <c r="B162" s="1">
        <f t="shared" si="4"/>
        <v>161</v>
      </c>
    </row>
    <row r="163" spans="2:2" x14ac:dyDescent="0.25">
      <c r="B163" s="1">
        <f t="shared" si="4"/>
        <v>162</v>
      </c>
    </row>
    <row r="164" spans="2:2" x14ac:dyDescent="0.25">
      <c r="B164" s="1">
        <f t="shared" si="4"/>
        <v>163</v>
      </c>
    </row>
    <row r="165" spans="2:2" x14ac:dyDescent="0.25">
      <c r="B165" s="1">
        <f t="shared" si="4"/>
        <v>164</v>
      </c>
    </row>
    <row r="166" spans="2:2" x14ac:dyDescent="0.25">
      <c r="B166" s="1">
        <f t="shared" si="4"/>
        <v>165</v>
      </c>
    </row>
    <row r="167" spans="2:2" x14ac:dyDescent="0.25">
      <c r="B167" s="1">
        <f t="shared" si="4"/>
        <v>166</v>
      </c>
    </row>
    <row r="168" spans="2:2" x14ac:dyDescent="0.25">
      <c r="B168" s="1">
        <f t="shared" si="4"/>
        <v>167</v>
      </c>
    </row>
    <row r="169" spans="2:2" x14ac:dyDescent="0.25">
      <c r="B169" s="1">
        <f t="shared" si="4"/>
        <v>168</v>
      </c>
    </row>
    <row r="170" spans="2:2" x14ac:dyDescent="0.25">
      <c r="B170" s="1">
        <f t="shared" si="4"/>
        <v>169</v>
      </c>
    </row>
    <row r="171" spans="2:2" x14ac:dyDescent="0.25">
      <c r="B171" s="1">
        <f t="shared" si="4"/>
        <v>170</v>
      </c>
    </row>
    <row r="172" spans="2:2" x14ac:dyDescent="0.25">
      <c r="B172" s="1">
        <f t="shared" si="4"/>
        <v>171</v>
      </c>
    </row>
    <row r="173" spans="2:2" x14ac:dyDescent="0.25">
      <c r="B173" s="1">
        <f t="shared" si="4"/>
        <v>172</v>
      </c>
    </row>
    <row r="174" spans="2:2" x14ac:dyDescent="0.25">
      <c r="B174" s="1">
        <f t="shared" si="4"/>
        <v>173</v>
      </c>
    </row>
    <row r="175" spans="2:2" x14ac:dyDescent="0.25">
      <c r="B175" s="1">
        <f t="shared" si="4"/>
        <v>174</v>
      </c>
    </row>
    <row r="176" spans="2:2" x14ac:dyDescent="0.25">
      <c r="B176" s="1">
        <f t="shared" si="4"/>
        <v>175</v>
      </c>
    </row>
    <row r="177" spans="2:2" x14ac:dyDescent="0.25">
      <c r="B177" s="1">
        <f t="shared" si="4"/>
        <v>176</v>
      </c>
    </row>
    <row r="178" spans="2:2" x14ac:dyDescent="0.25">
      <c r="B178" s="1">
        <f t="shared" si="4"/>
        <v>177</v>
      </c>
    </row>
    <row r="179" spans="2:2" x14ac:dyDescent="0.25">
      <c r="B179" s="1">
        <f t="shared" si="4"/>
        <v>178</v>
      </c>
    </row>
    <row r="180" spans="2:2" x14ac:dyDescent="0.25">
      <c r="B180" s="1">
        <f t="shared" si="4"/>
        <v>179</v>
      </c>
    </row>
    <row r="181" spans="2:2" x14ac:dyDescent="0.25">
      <c r="B181" s="1">
        <f t="shared" si="4"/>
        <v>180</v>
      </c>
    </row>
    <row r="182" spans="2:2" x14ac:dyDescent="0.25">
      <c r="B182" s="1">
        <f t="shared" si="4"/>
        <v>181</v>
      </c>
    </row>
    <row r="183" spans="2:2" x14ac:dyDescent="0.25">
      <c r="B183" s="1">
        <f t="shared" si="4"/>
        <v>182</v>
      </c>
    </row>
    <row r="184" spans="2:2" x14ac:dyDescent="0.25">
      <c r="B184" s="1">
        <f t="shared" si="4"/>
        <v>183</v>
      </c>
    </row>
    <row r="185" spans="2:2" x14ac:dyDescent="0.25">
      <c r="B185" s="1">
        <f t="shared" si="4"/>
        <v>184</v>
      </c>
    </row>
    <row r="186" spans="2:2" x14ac:dyDescent="0.25">
      <c r="B186" s="1">
        <f t="shared" si="4"/>
        <v>185</v>
      </c>
    </row>
    <row r="187" spans="2:2" x14ac:dyDescent="0.25">
      <c r="B187" s="1">
        <f t="shared" si="4"/>
        <v>186</v>
      </c>
    </row>
    <row r="188" spans="2:2" x14ac:dyDescent="0.25">
      <c r="B188" s="1">
        <f t="shared" si="4"/>
        <v>187</v>
      </c>
    </row>
    <row r="189" spans="2:2" x14ac:dyDescent="0.25">
      <c r="B189" s="1">
        <f t="shared" si="4"/>
        <v>188</v>
      </c>
    </row>
    <row r="190" spans="2:2" x14ac:dyDescent="0.25">
      <c r="B190" s="1">
        <f t="shared" si="4"/>
        <v>189</v>
      </c>
    </row>
    <row r="191" spans="2:2" x14ac:dyDescent="0.25">
      <c r="B191" s="1">
        <f t="shared" si="4"/>
        <v>190</v>
      </c>
    </row>
    <row r="192" spans="2:2" x14ac:dyDescent="0.25">
      <c r="B192" s="1">
        <f t="shared" si="4"/>
        <v>191</v>
      </c>
    </row>
    <row r="193" spans="2:2" x14ac:dyDescent="0.25">
      <c r="B193" s="1">
        <f t="shared" si="4"/>
        <v>192</v>
      </c>
    </row>
    <row r="194" spans="2:2" x14ac:dyDescent="0.25">
      <c r="B194" s="1">
        <f t="shared" si="4"/>
        <v>193</v>
      </c>
    </row>
    <row r="195" spans="2:2" x14ac:dyDescent="0.25">
      <c r="B195" s="1">
        <f t="shared" si="4"/>
        <v>194</v>
      </c>
    </row>
    <row r="196" spans="2:2" x14ac:dyDescent="0.25">
      <c r="B196" s="1">
        <f t="shared" si="4"/>
        <v>195</v>
      </c>
    </row>
    <row r="197" spans="2:2" x14ac:dyDescent="0.25">
      <c r="B197" s="1">
        <f t="shared" si="4"/>
        <v>196</v>
      </c>
    </row>
    <row r="198" spans="2:2" x14ac:dyDescent="0.25">
      <c r="B198" s="1">
        <f t="shared" si="4"/>
        <v>197</v>
      </c>
    </row>
    <row r="199" spans="2:2" x14ac:dyDescent="0.25">
      <c r="B199" s="1">
        <f t="shared" si="4"/>
        <v>198</v>
      </c>
    </row>
    <row r="200" spans="2:2" x14ac:dyDescent="0.25">
      <c r="B200" s="1">
        <f t="shared" si="4"/>
        <v>199</v>
      </c>
    </row>
    <row r="201" spans="2:2" x14ac:dyDescent="0.25">
      <c r="B201" s="1">
        <f t="shared" si="4"/>
        <v>200</v>
      </c>
    </row>
    <row r="202" spans="2:2" x14ac:dyDescent="0.25">
      <c r="B202" s="1">
        <f t="shared" si="4"/>
        <v>201</v>
      </c>
    </row>
    <row r="203" spans="2:2" x14ac:dyDescent="0.25">
      <c r="B203" s="1">
        <f t="shared" si="4"/>
        <v>202</v>
      </c>
    </row>
    <row r="204" spans="2:2" x14ac:dyDescent="0.25">
      <c r="B204" s="1">
        <f t="shared" si="4"/>
        <v>203</v>
      </c>
    </row>
    <row r="205" spans="2:2" x14ac:dyDescent="0.25">
      <c r="B205" s="1">
        <f t="shared" si="4"/>
        <v>204</v>
      </c>
    </row>
    <row r="206" spans="2:2" x14ac:dyDescent="0.25">
      <c r="B206" s="1">
        <f t="shared" si="4"/>
        <v>205</v>
      </c>
    </row>
    <row r="207" spans="2:2" x14ac:dyDescent="0.25">
      <c r="B207" s="1">
        <f t="shared" si="4"/>
        <v>206</v>
      </c>
    </row>
    <row r="208" spans="2:2" x14ac:dyDescent="0.25">
      <c r="B208" s="1">
        <f t="shared" si="4"/>
        <v>207</v>
      </c>
    </row>
    <row r="209" spans="2:2" x14ac:dyDescent="0.25">
      <c r="B209" s="1">
        <f t="shared" si="4"/>
        <v>208</v>
      </c>
    </row>
    <row r="210" spans="2:2" x14ac:dyDescent="0.25">
      <c r="B210" s="1">
        <f t="shared" si="4"/>
        <v>209</v>
      </c>
    </row>
    <row r="211" spans="2:2" x14ac:dyDescent="0.25">
      <c r="B211" s="1">
        <f t="shared" si="4"/>
        <v>210</v>
      </c>
    </row>
    <row r="212" spans="2:2" x14ac:dyDescent="0.25">
      <c r="B212" s="1">
        <f t="shared" si="4"/>
        <v>211</v>
      </c>
    </row>
    <row r="213" spans="2:2" x14ac:dyDescent="0.25">
      <c r="B213" s="1">
        <f t="shared" si="4"/>
        <v>212</v>
      </c>
    </row>
    <row r="214" spans="2:2" x14ac:dyDescent="0.25">
      <c r="B214" s="1">
        <f t="shared" si="4"/>
        <v>213</v>
      </c>
    </row>
    <row r="215" spans="2:2" x14ac:dyDescent="0.25">
      <c r="B215" s="1">
        <f t="shared" si="4"/>
        <v>214</v>
      </c>
    </row>
    <row r="216" spans="2:2" x14ac:dyDescent="0.25">
      <c r="B216" s="1">
        <f t="shared" si="4"/>
        <v>215</v>
      </c>
    </row>
    <row r="217" spans="2:2" x14ac:dyDescent="0.25">
      <c r="B217" s="1">
        <f t="shared" si="4"/>
        <v>216</v>
      </c>
    </row>
    <row r="218" spans="2:2" x14ac:dyDescent="0.25">
      <c r="B218" s="1">
        <f t="shared" si="4"/>
        <v>217</v>
      </c>
    </row>
    <row r="219" spans="2:2" x14ac:dyDescent="0.25">
      <c r="B219" s="1">
        <f t="shared" si="4"/>
        <v>218</v>
      </c>
    </row>
    <row r="220" spans="2:2" x14ac:dyDescent="0.25">
      <c r="B220" s="1">
        <f t="shared" si="4"/>
        <v>219</v>
      </c>
    </row>
    <row r="221" spans="2:2" x14ac:dyDescent="0.25">
      <c r="B221" s="1">
        <f t="shared" si="4"/>
        <v>220</v>
      </c>
    </row>
    <row r="222" spans="2:2" x14ac:dyDescent="0.25">
      <c r="B222" s="1">
        <f t="shared" si="4"/>
        <v>221</v>
      </c>
    </row>
    <row r="223" spans="2:2" x14ac:dyDescent="0.25">
      <c r="B223" s="1">
        <f t="shared" ref="B223:B286" si="5">B222+1</f>
        <v>222</v>
      </c>
    </row>
    <row r="224" spans="2:2" x14ac:dyDescent="0.25">
      <c r="B224" s="1">
        <f t="shared" si="5"/>
        <v>223</v>
      </c>
    </row>
    <row r="225" spans="2:2" x14ac:dyDescent="0.25">
      <c r="B225" s="1">
        <f t="shared" si="5"/>
        <v>224</v>
      </c>
    </row>
    <row r="226" spans="2:2" x14ac:dyDescent="0.25">
      <c r="B226" s="1">
        <f t="shared" si="5"/>
        <v>225</v>
      </c>
    </row>
    <row r="227" spans="2:2" x14ac:dyDescent="0.25">
      <c r="B227" s="1">
        <f t="shared" si="5"/>
        <v>226</v>
      </c>
    </row>
    <row r="228" spans="2:2" x14ac:dyDescent="0.25">
      <c r="B228" s="1">
        <f t="shared" si="5"/>
        <v>227</v>
      </c>
    </row>
    <row r="229" spans="2:2" x14ac:dyDescent="0.25">
      <c r="B229" s="1">
        <f t="shared" si="5"/>
        <v>228</v>
      </c>
    </row>
    <row r="230" spans="2:2" x14ac:dyDescent="0.25">
      <c r="B230" s="1">
        <f t="shared" si="5"/>
        <v>229</v>
      </c>
    </row>
    <row r="231" spans="2:2" x14ac:dyDescent="0.25">
      <c r="B231" s="1">
        <f t="shared" si="5"/>
        <v>230</v>
      </c>
    </row>
    <row r="232" spans="2:2" x14ac:dyDescent="0.25">
      <c r="B232" s="1">
        <f t="shared" si="5"/>
        <v>231</v>
      </c>
    </row>
    <row r="233" spans="2:2" x14ac:dyDescent="0.25">
      <c r="B233" s="1">
        <f t="shared" si="5"/>
        <v>232</v>
      </c>
    </row>
    <row r="234" spans="2:2" x14ac:dyDescent="0.25">
      <c r="B234" s="1">
        <f t="shared" si="5"/>
        <v>233</v>
      </c>
    </row>
    <row r="235" spans="2:2" x14ac:dyDescent="0.25">
      <c r="B235" s="1">
        <f t="shared" si="5"/>
        <v>234</v>
      </c>
    </row>
    <row r="236" spans="2:2" x14ac:dyDescent="0.25">
      <c r="B236" s="1">
        <f t="shared" si="5"/>
        <v>235</v>
      </c>
    </row>
    <row r="237" spans="2:2" x14ac:dyDescent="0.25">
      <c r="B237" s="1">
        <f t="shared" si="5"/>
        <v>236</v>
      </c>
    </row>
    <row r="238" spans="2:2" x14ac:dyDescent="0.25">
      <c r="B238" s="1">
        <f t="shared" si="5"/>
        <v>237</v>
      </c>
    </row>
    <row r="239" spans="2:2" x14ac:dyDescent="0.25">
      <c r="B239" s="1">
        <f t="shared" si="5"/>
        <v>238</v>
      </c>
    </row>
    <row r="240" spans="2:2" x14ac:dyDescent="0.25">
      <c r="B240" s="1">
        <f t="shared" si="5"/>
        <v>239</v>
      </c>
    </row>
    <row r="241" spans="2:2" x14ac:dyDescent="0.25">
      <c r="B241" s="1">
        <f t="shared" si="5"/>
        <v>240</v>
      </c>
    </row>
    <row r="242" spans="2:2" x14ac:dyDescent="0.25">
      <c r="B242" s="1">
        <f t="shared" si="5"/>
        <v>241</v>
      </c>
    </row>
    <row r="243" spans="2:2" x14ac:dyDescent="0.25">
      <c r="B243" s="1">
        <f t="shared" si="5"/>
        <v>242</v>
      </c>
    </row>
    <row r="244" spans="2:2" x14ac:dyDescent="0.25">
      <c r="B244" s="1">
        <f t="shared" si="5"/>
        <v>243</v>
      </c>
    </row>
    <row r="245" spans="2:2" x14ac:dyDescent="0.25">
      <c r="B245" s="1">
        <f t="shared" si="5"/>
        <v>244</v>
      </c>
    </row>
    <row r="246" spans="2:2" x14ac:dyDescent="0.25">
      <c r="B246" s="1">
        <f t="shared" si="5"/>
        <v>245</v>
      </c>
    </row>
    <row r="247" spans="2:2" x14ac:dyDescent="0.25">
      <c r="B247" s="1">
        <f t="shared" si="5"/>
        <v>246</v>
      </c>
    </row>
    <row r="248" spans="2:2" x14ac:dyDescent="0.25">
      <c r="B248" s="1">
        <f t="shared" si="5"/>
        <v>247</v>
      </c>
    </row>
    <row r="249" spans="2:2" x14ac:dyDescent="0.25">
      <c r="B249" s="1">
        <f t="shared" si="5"/>
        <v>248</v>
      </c>
    </row>
    <row r="250" spans="2:2" x14ac:dyDescent="0.25">
      <c r="B250" s="1">
        <f t="shared" si="5"/>
        <v>249</v>
      </c>
    </row>
    <row r="251" spans="2:2" x14ac:dyDescent="0.25">
      <c r="B251" s="1">
        <f t="shared" si="5"/>
        <v>250</v>
      </c>
    </row>
    <row r="252" spans="2:2" x14ac:dyDescent="0.25">
      <c r="B252" s="1">
        <f t="shared" si="5"/>
        <v>251</v>
      </c>
    </row>
    <row r="253" spans="2:2" x14ac:dyDescent="0.25">
      <c r="B253" s="1">
        <f t="shared" si="5"/>
        <v>252</v>
      </c>
    </row>
    <row r="254" spans="2:2" x14ac:dyDescent="0.25">
      <c r="B254" s="1">
        <f t="shared" si="5"/>
        <v>253</v>
      </c>
    </row>
    <row r="255" spans="2:2" x14ac:dyDescent="0.25">
      <c r="B255" s="1">
        <f t="shared" si="5"/>
        <v>254</v>
      </c>
    </row>
    <row r="256" spans="2:2" x14ac:dyDescent="0.25">
      <c r="B256" s="1">
        <f t="shared" si="5"/>
        <v>255</v>
      </c>
    </row>
    <row r="257" spans="2:2" x14ac:dyDescent="0.25">
      <c r="B257" s="1">
        <f t="shared" si="5"/>
        <v>256</v>
      </c>
    </row>
    <row r="258" spans="2:2" x14ac:dyDescent="0.25">
      <c r="B258" s="1">
        <f t="shared" si="5"/>
        <v>257</v>
      </c>
    </row>
    <row r="259" spans="2:2" x14ac:dyDescent="0.25">
      <c r="B259" s="1">
        <f t="shared" si="5"/>
        <v>258</v>
      </c>
    </row>
    <row r="260" spans="2:2" x14ac:dyDescent="0.25">
      <c r="B260" s="1">
        <f t="shared" si="5"/>
        <v>259</v>
      </c>
    </row>
    <row r="261" spans="2:2" x14ac:dyDescent="0.25">
      <c r="B261" s="1">
        <f t="shared" si="5"/>
        <v>260</v>
      </c>
    </row>
    <row r="262" spans="2:2" x14ac:dyDescent="0.25">
      <c r="B262" s="1">
        <f t="shared" si="5"/>
        <v>261</v>
      </c>
    </row>
    <row r="263" spans="2:2" x14ac:dyDescent="0.25">
      <c r="B263" s="1">
        <f t="shared" si="5"/>
        <v>262</v>
      </c>
    </row>
    <row r="264" spans="2:2" x14ac:dyDescent="0.25">
      <c r="B264" s="1">
        <f t="shared" si="5"/>
        <v>263</v>
      </c>
    </row>
    <row r="265" spans="2:2" x14ac:dyDescent="0.25">
      <c r="B265" s="1">
        <f t="shared" si="5"/>
        <v>264</v>
      </c>
    </row>
    <row r="266" spans="2:2" x14ac:dyDescent="0.25">
      <c r="B266" s="1">
        <f t="shared" si="5"/>
        <v>265</v>
      </c>
    </row>
    <row r="267" spans="2:2" x14ac:dyDescent="0.25">
      <c r="B267" s="1">
        <f t="shared" si="5"/>
        <v>266</v>
      </c>
    </row>
    <row r="268" spans="2:2" x14ac:dyDescent="0.25">
      <c r="B268" s="1">
        <f t="shared" si="5"/>
        <v>267</v>
      </c>
    </row>
    <row r="269" spans="2:2" x14ac:dyDescent="0.25">
      <c r="B269" s="1">
        <f t="shared" si="5"/>
        <v>268</v>
      </c>
    </row>
    <row r="270" spans="2:2" x14ac:dyDescent="0.25">
      <c r="B270" s="1">
        <f t="shared" si="5"/>
        <v>269</v>
      </c>
    </row>
    <row r="271" spans="2:2" x14ac:dyDescent="0.25">
      <c r="B271" s="1">
        <f t="shared" si="5"/>
        <v>270</v>
      </c>
    </row>
    <row r="272" spans="2:2" x14ac:dyDescent="0.25">
      <c r="B272" s="1">
        <f t="shared" si="5"/>
        <v>271</v>
      </c>
    </row>
    <row r="273" spans="2:2" x14ac:dyDescent="0.25">
      <c r="B273" s="1">
        <f t="shared" si="5"/>
        <v>272</v>
      </c>
    </row>
    <row r="274" spans="2:2" x14ac:dyDescent="0.25">
      <c r="B274" s="1">
        <f t="shared" si="5"/>
        <v>273</v>
      </c>
    </row>
    <row r="275" spans="2:2" x14ac:dyDescent="0.25">
      <c r="B275" s="1">
        <f t="shared" si="5"/>
        <v>274</v>
      </c>
    </row>
    <row r="276" spans="2:2" x14ac:dyDescent="0.25">
      <c r="B276" s="1">
        <f t="shared" si="5"/>
        <v>275</v>
      </c>
    </row>
    <row r="277" spans="2:2" x14ac:dyDescent="0.25">
      <c r="B277" s="1">
        <f t="shared" si="5"/>
        <v>276</v>
      </c>
    </row>
    <row r="278" spans="2:2" x14ac:dyDescent="0.25">
      <c r="B278" s="1">
        <f t="shared" si="5"/>
        <v>277</v>
      </c>
    </row>
    <row r="279" spans="2:2" x14ac:dyDescent="0.25">
      <c r="B279" s="1">
        <f t="shared" si="5"/>
        <v>278</v>
      </c>
    </row>
    <row r="280" spans="2:2" x14ac:dyDescent="0.25">
      <c r="B280" s="1">
        <f t="shared" si="5"/>
        <v>279</v>
      </c>
    </row>
    <row r="281" spans="2:2" x14ac:dyDescent="0.25">
      <c r="B281" s="1">
        <f t="shared" si="5"/>
        <v>280</v>
      </c>
    </row>
    <row r="282" spans="2:2" x14ac:dyDescent="0.25">
      <c r="B282" s="1">
        <f t="shared" si="5"/>
        <v>281</v>
      </c>
    </row>
    <row r="283" spans="2:2" x14ac:dyDescent="0.25">
      <c r="B283" s="1">
        <f t="shared" si="5"/>
        <v>282</v>
      </c>
    </row>
    <row r="284" spans="2:2" x14ac:dyDescent="0.25">
      <c r="B284" s="1">
        <f t="shared" si="5"/>
        <v>283</v>
      </c>
    </row>
    <row r="285" spans="2:2" x14ac:dyDescent="0.25">
      <c r="B285" s="1">
        <f t="shared" si="5"/>
        <v>284</v>
      </c>
    </row>
    <row r="286" spans="2:2" x14ac:dyDescent="0.25">
      <c r="B286" s="1">
        <f t="shared" si="5"/>
        <v>285</v>
      </c>
    </row>
    <row r="287" spans="2:2" x14ac:dyDescent="0.25">
      <c r="B287" s="1">
        <f t="shared" ref="B287:B301" si="6">B286+1</f>
        <v>286</v>
      </c>
    </row>
    <row r="288" spans="2:2" x14ac:dyDescent="0.25">
      <c r="B288" s="1">
        <f t="shared" si="6"/>
        <v>287</v>
      </c>
    </row>
    <row r="289" spans="2:2" x14ac:dyDescent="0.25">
      <c r="B289" s="1">
        <f t="shared" si="6"/>
        <v>288</v>
      </c>
    </row>
    <row r="290" spans="2:2" x14ac:dyDescent="0.25">
      <c r="B290" s="1">
        <f t="shared" si="6"/>
        <v>289</v>
      </c>
    </row>
    <row r="291" spans="2:2" x14ac:dyDescent="0.25">
      <c r="B291" s="1">
        <f t="shared" si="6"/>
        <v>290</v>
      </c>
    </row>
    <row r="292" spans="2:2" x14ac:dyDescent="0.25">
      <c r="B292" s="1">
        <f t="shared" si="6"/>
        <v>291</v>
      </c>
    </row>
    <row r="293" spans="2:2" x14ac:dyDescent="0.25">
      <c r="B293" s="1">
        <f t="shared" si="6"/>
        <v>292</v>
      </c>
    </row>
    <row r="294" spans="2:2" x14ac:dyDescent="0.25">
      <c r="B294" s="1">
        <f t="shared" si="6"/>
        <v>293</v>
      </c>
    </row>
    <row r="295" spans="2:2" x14ac:dyDescent="0.25">
      <c r="B295" s="1">
        <f t="shared" si="6"/>
        <v>294</v>
      </c>
    </row>
    <row r="296" spans="2:2" x14ac:dyDescent="0.25">
      <c r="B296" s="1">
        <f t="shared" si="6"/>
        <v>295</v>
      </c>
    </row>
    <row r="297" spans="2:2" x14ac:dyDescent="0.25">
      <c r="B297" s="1">
        <f t="shared" si="6"/>
        <v>296</v>
      </c>
    </row>
    <row r="298" spans="2:2" x14ac:dyDescent="0.25">
      <c r="B298" s="1">
        <f t="shared" si="6"/>
        <v>297</v>
      </c>
    </row>
    <row r="299" spans="2:2" x14ac:dyDescent="0.25">
      <c r="B299" s="1">
        <f t="shared" si="6"/>
        <v>298</v>
      </c>
    </row>
    <row r="300" spans="2:2" x14ac:dyDescent="0.25">
      <c r="B300" s="1">
        <f t="shared" si="6"/>
        <v>299</v>
      </c>
    </row>
    <row r="301" spans="2:2" x14ac:dyDescent="0.25">
      <c r="B301" s="1">
        <f t="shared" si="6"/>
        <v>300</v>
      </c>
    </row>
  </sheetData>
  <phoneticPr fontId="0" type="noConversion"/>
  <conditionalFormatting sqref="A1:A1048576">
    <cfRule type="duplicateValues" dxfId="0" priority="1" stopIfTrue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Entry</vt:lpstr>
      <vt:lpstr>Finish</vt:lpstr>
      <vt:lpstr>Results</vt:lpstr>
      <vt:lpstr>PDFdisplay</vt:lpstr>
      <vt:lpstr>with ckpt</vt:lpstr>
      <vt:lpstr>winners1</vt:lpstr>
      <vt:lpstr>winners2</vt:lpstr>
      <vt:lpstr>Summit</vt:lpstr>
      <vt:lpstr>categories</vt:lpstr>
      <vt:lpstr>Work (Mteams)</vt:lpstr>
      <vt:lpstr>Work (Wteams)</vt:lpstr>
      <vt:lpstr>Work(winners1)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Nick Harris</cp:lastModifiedBy>
  <cp:lastPrinted>2023-03-28T19:18:01Z</cp:lastPrinted>
  <dcterms:created xsi:type="dcterms:W3CDTF">2003-06-24T19:44:19Z</dcterms:created>
  <dcterms:modified xsi:type="dcterms:W3CDTF">2023-03-28T19:29:07Z</dcterms:modified>
</cp:coreProperties>
</file>