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k Harris\Documents\Nick - complete\Running = ROSS\"/>
    </mc:Choice>
  </mc:AlternateContent>
  <xr:revisionPtr revIDLastSave="0" documentId="13_ncr:1_{FA16E171-9B95-4718-AF35-34680043644C}" xr6:coauthVersionLast="47" xr6:coauthVersionMax="47" xr10:uidLastSave="{00000000-0000-0000-0000-000000000000}"/>
  <bookViews>
    <workbookView xWindow="180" yWindow="564" windowWidth="20652" windowHeight="10728" activeTab="2" xr2:uid="{00000000-000D-0000-FFFF-FFFF00000000}"/>
  </bookViews>
  <sheets>
    <sheet name="Summary" sheetId="6" r:id="rId1"/>
    <sheet name="Entry" sheetId="1" r:id="rId2"/>
    <sheet name="Finish" sheetId="2" r:id="rId3"/>
    <sheet name="Results" sheetId="21" r:id="rId4"/>
    <sheet name="with ckpt" sheetId="26" r:id="rId5"/>
    <sheet name="winners1" sheetId="30" r:id="rId6"/>
    <sheet name="winners2" sheetId="28" r:id="rId7"/>
    <sheet name="Summit" sheetId="25" r:id="rId8"/>
    <sheet name="Work (Mteams)" sheetId="23" r:id="rId9"/>
    <sheet name="Work (Lteams)" sheetId="24" r:id="rId10"/>
  </sheets>
  <definedNames>
    <definedName name="_xlnm._FilterDatabase" localSheetId="1" hidden="1">Entry!$B$4:$D$203</definedName>
    <definedName name="_xlnm._FilterDatabase" localSheetId="2" hidden="1">Finish!$A$1:$S$304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2" l="1"/>
  <c r="F35" i="2"/>
  <c r="G35" i="2" s="1"/>
  <c r="H35" i="2"/>
  <c r="K35" i="2"/>
  <c r="L35" i="2"/>
  <c r="M35" i="2"/>
  <c r="N35" i="2"/>
  <c r="I35" i="2" s="1"/>
  <c r="O35" i="2"/>
  <c r="P35" i="2"/>
  <c r="R35" i="2"/>
  <c r="S35" i="2"/>
  <c r="C19" i="6"/>
  <c r="F19" i="6"/>
  <c r="B73" i="28"/>
  <c r="B74" i="28" s="1"/>
  <c r="A73" i="28"/>
  <c r="A74" i="28" s="1"/>
  <c r="B14" i="28"/>
  <c r="B15" i="28" s="1"/>
  <c r="A14" i="28"/>
  <c r="A15" i="28" s="1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F7" i="6"/>
  <c r="C7" i="6"/>
  <c r="C65" i="28"/>
  <c r="A4" i="28"/>
  <c r="A5" i="28" s="1"/>
  <c r="A6" i="28" s="1"/>
  <c r="A7" i="28" s="1"/>
  <c r="B101" i="28"/>
  <c r="B102" i="28"/>
  <c r="A101" i="28"/>
  <c r="A102" i="28" s="1"/>
  <c r="B117" i="28"/>
  <c r="B118" i="28" s="1"/>
  <c r="A117" i="28"/>
  <c r="A118" i="28" s="1"/>
  <c r="B113" i="28"/>
  <c r="B114" i="28"/>
  <c r="A113" i="28"/>
  <c r="A114" i="28" s="1"/>
  <c r="B109" i="28"/>
  <c r="B110" i="28" s="1"/>
  <c r="A109" i="28"/>
  <c r="A110" i="28" s="1"/>
  <c r="B105" i="28"/>
  <c r="B106" i="28" s="1"/>
  <c r="A105" i="28"/>
  <c r="A106" i="28" s="1"/>
  <c r="B97" i="28"/>
  <c r="B98" i="28" s="1"/>
  <c r="A97" i="28"/>
  <c r="A98" i="28" s="1"/>
  <c r="B93" i="28"/>
  <c r="B94" i="28"/>
  <c r="A93" i="28"/>
  <c r="A94" i="28" s="1"/>
  <c r="B89" i="28"/>
  <c r="B90" i="28" s="1"/>
  <c r="A89" i="28"/>
  <c r="A90" i="28" s="1"/>
  <c r="B85" i="28"/>
  <c r="B86" i="28" s="1"/>
  <c r="A85" i="28"/>
  <c r="A86" i="28" s="1"/>
  <c r="B81" i="28"/>
  <c r="B82" i="28" s="1"/>
  <c r="A81" i="28"/>
  <c r="A82" i="28" s="1"/>
  <c r="B77" i="28"/>
  <c r="B78" i="28"/>
  <c r="A77" i="28"/>
  <c r="A78" i="28" s="1"/>
  <c r="B69" i="28"/>
  <c r="B70" i="28" s="1"/>
  <c r="A69" i="28"/>
  <c r="A70" i="28" s="1"/>
  <c r="B58" i="28"/>
  <c r="B59" i="28" s="1"/>
  <c r="A58" i="28"/>
  <c r="A59" i="28" s="1"/>
  <c r="B54" i="28"/>
  <c r="B55" i="28"/>
  <c r="A54" i="28"/>
  <c r="A55" i="28" s="1"/>
  <c r="B50" i="28"/>
  <c r="B51" i="28"/>
  <c r="A50" i="28"/>
  <c r="A51" i="28" s="1"/>
  <c r="B46" i="28"/>
  <c r="B47" i="28" s="1"/>
  <c r="A46" i="28"/>
  <c r="A47" i="28" s="1"/>
  <c r="B42" i="28"/>
  <c r="B43" i="28" s="1"/>
  <c r="A42" i="28"/>
  <c r="B38" i="28"/>
  <c r="B39" i="28" s="1"/>
  <c r="A38" i="28"/>
  <c r="A39" i="28" s="1"/>
  <c r="B34" i="28"/>
  <c r="B35" i="28"/>
  <c r="A34" i="28"/>
  <c r="A35" i="28" s="1"/>
  <c r="B30" i="28"/>
  <c r="B31" i="28" s="1"/>
  <c r="A30" i="28"/>
  <c r="B26" i="28"/>
  <c r="B27" i="28" s="1"/>
  <c r="A26" i="28"/>
  <c r="A27" i="28"/>
  <c r="B22" i="28"/>
  <c r="B23" i="28" s="1"/>
  <c r="A22" i="28"/>
  <c r="A23" i="28"/>
  <c r="B18" i="28"/>
  <c r="B19" i="28" s="1"/>
  <c r="A18" i="28"/>
  <c r="A19" i="28" s="1"/>
  <c r="A10" i="28"/>
  <c r="B10" i="28"/>
  <c r="B11" i="28" s="1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N304" i="2"/>
  <c r="D301" i="24" s="1"/>
  <c r="C301" i="24" s="1"/>
  <c r="N303" i="2"/>
  <c r="J303" i="2" s="1"/>
  <c r="N302" i="2"/>
  <c r="N301" i="2"/>
  <c r="N300" i="2"/>
  <c r="K300" i="2" s="1"/>
  <c r="N299" i="2"/>
  <c r="N298" i="2"/>
  <c r="N297" i="2"/>
  <c r="N296" i="2"/>
  <c r="N295" i="2"/>
  <c r="N294" i="2"/>
  <c r="K294" i="2" s="1"/>
  <c r="N293" i="2"/>
  <c r="N292" i="2"/>
  <c r="N291" i="2"/>
  <c r="N290" i="2"/>
  <c r="D287" i="24" s="1"/>
  <c r="C287" i="24" s="1"/>
  <c r="N289" i="2"/>
  <c r="N288" i="2"/>
  <c r="J288" i="2" s="1"/>
  <c r="N287" i="2"/>
  <c r="D284" i="24" s="1"/>
  <c r="N286" i="2"/>
  <c r="N285" i="2"/>
  <c r="N284" i="2"/>
  <c r="J284" i="2" s="1"/>
  <c r="N283" i="2"/>
  <c r="N282" i="2"/>
  <c r="N281" i="2"/>
  <c r="N280" i="2"/>
  <c r="N279" i="2"/>
  <c r="J279" i="2" s="1"/>
  <c r="N278" i="2"/>
  <c r="K278" i="2" s="1"/>
  <c r="N277" i="2"/>
  <c r="N276" i="2"/>
  <c r="D273" i="24" s="1"/>
  <c r="N275" i="2"/>
  <c r="N274" i="2"/>
  <c r="N273" i="2"/>
  <c r="N272" i="2"/>
  <c r="N271" i="2"/>
  <c r="J271" i="2" s="1"/>
  <c r="N270" i="2"/>
  <c r="N269" i="2"/>
  <c r="N268" i="2"/>
  <c r="N267" i="2"/>
  <c r="N266" i="2"/>
  <c r="N265" i="2"/>
  <c r="N264" i="2"/>
  <c r="D261" i="24" s="1"/>
  <c r="C261" i="24" s="1"/>
  <c r="N263" i="2"/>
  <c r="N262" i="2"/>
  <c r="K262" i="2" s="1"/>
  <c r="N261" i="2"/>
  <c r="N260" i="2"/>
  <c r="D257" i="24" s="1"/>
  <c r="N259" i="2"/>
  <c r="J259" i="2" s="1"/>
  <c r="N258" i="2"/>
  <c r="K258" i="2" s="1"/>
  <c r="N257" i="2"/>
  <c r="N256" i="2"/>
  <c r="J256" i="2" s="1"/>
  <c r="N255" i="2"/>
  <c r="N254" i="2"/>
  <c r="K254" i="2" s="1"/>
  <c r="N253" i="2"/>
  <c r="N252" i="2"/>
  <c r="N251" i="2"/>
  <c r="N250" i="2"/>
  <c r="D247" i="24" s="1"/>
  <c r="C247" i="24" s="1"/>
  <c r="N249" i="2"/>
  <c r="N248" i="2"/>
  <c r="N247" i="2"/>
  <c r="N246" i="2"/>
  <c r="N245" i="2"/>
  <c r="N244" i="2"/>
  <c r="D241" i="24" s="1"/>
  <c r="N243" i="2"/>
  <c r="N242" i="2"/>
  <c r="N241" i="2"/>
  <c r="N240" i="2"/>
  <c r="K240" i="2" s="1"/>
  <c r="N239" i="2"/>
  <c r="N238" i="2"/>
  <c r="N237" i="2"/>
  <c r="J237" i="2" s="1"/>
  <c r="N236" i="2"/>
  <c r="J236" i="2" s="1"/>
  <c r="N235" i="2"/>
  <c r="N234" i="2"/>
  <c r="N233" i="2"/>
  <c r="N232" i="2"/>
  <c r="J232" i="2" s="1"/>
  <c r="N231" i="2"/>
  <c r="N230" i="2"/>
  <c r="N229" i="2"/>
  <c r="N228" i="2"/>
  <c r="D225" i="24" s="1"/>
  <c r="N227" i="2"/>
  <c r="N226" i="2"/>
  <c r="N225" i="2"/>
  <c r="N224" i="2"/>
  <c r="N223" i="2"/>
  <c r="N222" i="2"/>
  <c r="N221" i="2"/>
  <c r="N220" i="2"/>
  <c r="N219" i="2"/>
  <c r="N218" i="2"/>
  <c r="N217" i="2"/>
  <c r="J217" i="2" s="1"/>
  <c r="N216" i="2"/>
  <c r="N215" i="2"/>
  <c r="J215" i="2" s="1"/>
  <c r="N214" i="2"/>
  <c r="K214" i="2" s="1"/>
  <c r="N213" i="2"/>
  <c r="N212" i="2"/>
  <c r="D209" i="24" s="1"/>
  <c r="N211" i="2"/>
  <c r="J211" i="2" s="1"/>
  <c r="N210" i="2"/>
  <c r="J210" i="2" s="1"/>
  <c r="N209" i="2"/>
  <c r="N208" i="2"/>
  <c r="N207" i="2"/>
  <c r="J207" i="2" s="1"/>
  <c r="N206" i="2"/>
  <c r="N205" i="2"/>
  <c r="N204" i="2"/>
  <c r="J204" i="2" s="1"/>
  <c r="N203" i="2"/>
  <c r="N202" i="2"/>
  <c r="N201" i="2"/>
  <c r="N200" i="2"/>
  <c r="N199" i="2"/>
  <c r="N198" i="2"/>
  <c r="D195" i="24" s="1"/>
  <c r="N197" i="2"/>
  <c r="J197" i="2" s="1"/>
  <c r="N196" i="2"/>
  <c r="N195" i="2"/>
  <c r="D192" i="24" s="1"/>
  <c r="N194" i="2"/>
  <c r="J194" i="2" s="1"/>
  <c r="N193" i="2"/>
  <c r="J193" i="2" s="1"/>
  <c r="N192" i="2"/>
  <c r="N191" i="2"/>
  <c r="K191" i="2" s="1"/>
  <c r="N190" i="2"/>
  <c r="J190" i="2" s="1"/>
  <c r="N189" i="2"/>
  <c r="J189" i="2" s="1"/>
  <c r="N188" i="2"/>
  <c r="N187" i="2"/>
  <c r="N186" i="2"/>
  <c r="N185" i="2"/>
  <c r="N184" i="2"/>
  <c r="D181" i="24" s="1"/>
  <c r="N183" i="2"/>
  <c r="N182" i="2"/>
  <c r="D179" i="24" s="1"/>
  <c r="C179" i="24" s="1"/>
  <c r="N181" i="2"/>
  <c r="N180" i="2"/>
  <c r="J180" i="2" s="1"/>
  <c r="N179" i="2"/>
  <c r="D176" i="24" s="1"/>
  <c r="N178" i="2"/>
  <c r="N177" i="2"/>
  <c r="D174" i="24" s="1"/>
  <c r="N176" i="2"/>
  <c r="D173" i="26" s="1"/>
  <c r="N175" i="2"/>
  <c r="N174" i="2"/>
  <c r="N173" i="2"/>
  <c r="J173" i="2" s="1"/>
  <c r="N172" i="2"/>
  <c r="J172" i="2" s="1"/>
  <c r="N171" i="2"/>
  <c r="J171" i="2" s="1"/>
  <c r="N170" i="2"/>
  <c r="D167" i="24" s="1"/>
  <c r="B167" i="24" s="1"/>
  <c r="E167" i="24" s="1"/>
  <c r="H167" i="24" s="1"/>
  <c r="N169" i="2"/>
  <c r="N168" i="2"/>
  <c r="N167" i="2"/>
  <c r="N166" i="2"/>
  <c r="D163" i="24" s="1"/>
  <c r="N165" i="2"/>
  <c r="N164" i="2"/>
  <c r="N163" i="2"/>
  <c r="N162" i="2"/>
  <c r="J162" i="2" s="1"/>
  <c r="N161" i="2"/>
  <c r="D158" i="24" s="1"/>
  <c r="N160" i="2"/>
  <c r="J160" i="2" s="1"/>
  <c r="N159" i="2"/>
  <c r="D156" i="24" s="1"/>
  <c r="N158" i="2"/>
  <c r="D155" i="24" s="1"/>
  <c r="B155" i="24" s="1"/>
  <c r="E155" i="24" s="1"/>
  <c r="K155" i="24" s="1"/>
  <c r="N157" i="2"/>
  <c r="K157" i="2" s="1"/>
  <c r="N156" i="2"/>
  <c r="N155" i="2"/>
  <c r="N154" i="2"/>
  <c r="D151" i="26" s="1"/>
  <c r="N153" i="2"/>
  <c r="N152" i="2"/>
  <c r="J152" i="2" s="1"/>
  <c r="N151" i="2"/>
  <c r="K151" i="2" s="1"/>
  <c r="N150" i="2"/>
  <c r="N149" i="2"/>
  <c r="K149" i="2" s="1"/>
  <c r="N148" i="2"/>
  <c r="N147" i="2"/>
  <c r="N146" i="2"/>
  <c r="N145" i="2"/>
  <c r="K145" i="2" s="1"/>
  <c r="N144" i="2"/>
  <c r="J144" i="2" s="1"/>
  <c r="N143" i="2"/>
  <c r="N142" i="2"/>
  <c r="N141" i="2"/>
  <c r="N140" i="2"/>
  <c r="N139" i="2"/>
  <c r="N138" i="2"/>
  <c r="N137" i="2"/>
  <c r="N136" i="2"/>
  <c r="N135" i="2"/>
  <c r="K135" i="2" s="1"/>
  <c r="N134" i="2"/>
  <c r="N133" i="2"/>
  <c r="D130" i="26" s="1"/>
  <c r="N132" i="2"/>
  <c r="D129" i="24" s="1"/>
  <c r="B129" i="24" s="1"/>
  <c r="E129" i="24" s="1"/>
  <c r="F129" i="24" s="1"/>
  <c r="A129" i="24" s="1"/>
  <c r="N131" i="2"/>
  <c r="D128" i="26" s="1"/>
  <c r="N130" i="2"/>
  <c r="N129" i="2"/>
  <c r="N128" i="2"/>
  <c r="N127" i="2"/>
  <c r="J127" i="2" s="1"/>
  <c r="N126" i="2"/>
  <c r="N125" i="2"/>
  <c r="N124" i="2"/>
  <c r="N123" i="2"/>
  <c r="J123" i="2" s="1"/>
  <c r="N122" i="2"/>
  <c r="N121" i="2"/>
  <c r="D118" i="26" s="1"/>
  <c r="N120" i="2"/>
  <c r="D117" i="24" s="1"/>
  <c r="N119" i="2"/>
  <c r="J119" i="2" s="1"/>
  <c r="N118" i="2"/>
  <c r="J118" i="2" s="1"/>
  <c r="N117" i="2"/>
  <c r="N116" i="2"/>
  <c r="D113" i="24" s="1"/>
  <c r="B113" i="24" s="1"/>
  <c r="E113" i="24" s="1"/>
  <c r="F113" i="24" s="1"/>
  <c r="A113" i="24" s="1"/>
  <c r="N115" i="2"/>
  <c r="N114" i="2"/>
  <c r="N113" i="2"/>
  <c r="D110" i="26" s="1"/>
  <c r="N112" i="2"/>
  <c r="D109" i="26" s="1"/>
  <c r="N111" i="2"/>
  <c r="N110" i="2"/>
  <c r="N109" i="2"/>
  <c r="K109" i="2" s="1"/>
  <c r="N108" i="2"/>
  <c r="D105" i="24" s="1"/>
  <c r="B105" i="24" s="1"/>
  <c r="E105" i="24" s="1"/>
  <c r="K105" i="24" s="1"/>
  <c r="N107" i="2"/>
  <c r="N106" i="2"/>
  <c r="D103" i="26" s="1"/>
  <c r="N105" i="2"/>
  <c r="D102" i="24" s="1"/>
  <c r="N104" i="2"/>
  <c r="J104" i="2" s="1"/>
  <c r="N103" i="2"/>
  <c r="K103" i="2" s="1"/>
  <c r="N102" i="2"/>
  <c r="N101" i="2"/>
  <c r="J101" i="2" s="1"/>
  <c r="N100" i="2"/>
  <c r="D97" i="24" s="1"/>
  <c r="C97" i="24" s="1"/>
  <c r="N99" i="2"/>
  <c r="N98" i="2"/>
  <c r="D95" i="26" s="1"/>
  <c r="N97" i="2"/>
  <c r="N96" i="2"/>
  <c r="D93" i="26" s="1"/>
  <c r="N95" i="2"/>
  <c r="D92" i="26" s="1"/>
  <c r="N94" i="2"/>
  <c r="D91" i="24" s="1"/>
  <c r="N93" i="2"/>
  <c r="N92" i="2"/>
  <c r="D89" i="24" s="1"/>
  <c r="B89" i="24" s="1"/>
  <c r="E89" i="24" s="1"/>
  <c r="F89" i="24" s="1"/>
  <c r="A89" i="24" s="1"/>
  <c r="N91" i="2"/>
  <c r="N90" i="2"/>
  <c r="N89" i="2"/>
  <c r="N88" i="2"/>
  <c r="D85" i="26" s="1"/>
  <c r="N87" i="2"/>
  <c r="K87" i="2" s="1"/>
  <c r="N86" i="2"/>
  <c r="N85" i="2"/>
  <c r="N84" i="2"/>
  <c r="N83" i="2"/>
  <c r="K83" i="2" s="1"/>
  <c r="N82" i="2"/>
  <c r="D79" i="24" s="1"/>
  <c r="N81" i="2"/>
  <c r="D78" i="24" s="1"/>
  <c r="B78" i="24" s="1"/>
  <c r="E78" i="24" s="1"/>
  <c r="N80" i="2"/>
  <c r="N79" i="2"/>
  <c r="K79" i="2" s="1"/>
  <c r="N78" i="2"/>
  <c r="D75" i="26" s="1"/>
  <c r="N77" i="2"/>
  <c r="N76" i="2"/>
  <c r="J76" i="2" s="1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K58" i="2" s="1"/>
  <c r="N57" i="2"/>
  <c r="N56" i="2"/>
  <c r="N55" i="2"/>
  <c r="N54" i="2"/>
  <c r="N53" i="2"/>
  <c r="N52" i="2"/>
  <c r="N51" i="2"/>
  <c r="K51" i="2" s="1"/>
  <c r="N50" i="2"/>
  <c r="N49" i="2"/>
  <c r="N48" i="2"/>
  <c r="N47" i="2"/>
  <c r="N46" i="2"/>
  <c r="N45" i="2"/>
  <c r="N8" i="2"/>
  <c r="J8" i="2" s="1"/>
  <c r="P304" i="2"/>
  <c r="O304" i="2"/>
  <c r="M304" i="2"/>
  <c r="L304" i="2"/>
  <c r="H304" i="2"/>
  <c r="S304" i="2" s="1"/>
  <c r="G304" i="2"/>
  <c r="P303" i="2"/>
  <c r="O303" i="2"/>
  <c r="M303" i="2"/>
  <c r="L303" i="2"/>
  <c r="H303" i="2"/>
  <c r="S303" i="2" s="1"/>
  <c r="G303" i="2"/>
  <c r="P302" i="2"/>
  <c r="O302" i="2"/>
  <c r="M302" i="2"/>
  <c r="L302" i="2"/>
  <c r="H302" i="2"/>
  <c r="S302" i="2" s="1"/>
  <c r="G302" i="2"/>
  <c r="P301" i="2"/>
  <c r="O301" i="2"/>
  <c r="M301" i="2"/>
  <c r="L301" i="2"/>
  <c r="H301" i="2"/>
  <c r="S301" i="2" s="1"/>
  <c r="G301" i="2"/>
  <c r="P300" i="2"/>
  <c r="O300" i="2"/>
  <c r="M300" i="2"/>
  <c r="L300" i="2"/>
  <c r="H300" i="2"/>
  <c r="S300" i="2" s="1"/>
  <c r="G300" i="2"/>
  <c r="P299" i="2"/>
  <c r="O299" i="2"/>
  <c r="M299" i="2"/>
  <c r="L299" i="2"/>
  <c r="H299" i="2"/>
  <c r="S299" i="2" s="1"/>
  <c r="G299" i="2"/>
  <c r="P298" i="2"/>
  <c r="O298" i="2"/>
  <c r="M298" i="2"/>
  <c r="L298" i="2"/>
  <c r="H298" i="2"/>
  <c r="S298" i="2" s="1"/>
  <c r="G298" i="2"/>
  <c r="P297" i="2"/>
  <c r="O297" i="2"/>
  <c r="M297" i="2"/>
  <c r="L297" i="2"/>
  <c r="H297" i="2"/>
  <c r="S297" i="2" s="1"/>
  <c r="G297" i="2"/>
  <c r="P296" i="2"/>
  <c r="O296" i="2"/>
  <c r="M296" i="2"/>
  <c r="L296" i="2"/>
  <c r="H296" i="2"/>
  <c r="S296" i="2" s="1"/>
  <c r="G296" i="2"/>
  <c r="P295" i="2"/>
  <c r="O295" i="2"/>
  <c r="M295" i="2"/>
  <c r="L295" i="2"/>
  <c r="H295" i="2"/>
  <c r="S295" i="2" s="1"/>
  <c r="G295" i="2"/>
  <c r="P294" i="2"/>
  <c r="O294" i="2"/>
  <c r="M294" i="2"/>
  <c r="L294" i="2"/>
  <c r="H294" i="2"/>
  <c r="S294" i="2" s="1"/>
  <c r="G294" i="2"/>
  <c r="P293" i="2"/>
  <c r="O293" i="2"/>
  <c r="M293" i="2"/>
  <c r="L293" i="2"/>
  <c r="H293" i="2"/>
  <c r="S293" i="2" s="1"/>
  <c r="G293" i="2"/>
  <c r="P292" i="2"/>
  <c r="O292" i="2"/>
  <c r="M292" i="2"/>
  <c r="L292" i="2"/>
  <c r="H292" i="2"/>
  <c r="S292" i="2" s="1"/>
  <c r="G292" i="2"/>
  <c r="P291" i="2"/>
  <c r="O291" i="2"/>
  <c r="M291" i="2"/>
  <c r="L291" i="2"/>
  <c r="H291" i="2"/>
  <c r="S291" i="2" s="1"/>
  <c r="G291" i="2"/>
  <c r="P290" i="2"/>
  <c r="O290" i="2"/>
  <c r="M290" i="2"/>
  <c r="L290" i="2"/>
  <c r="H290" i="2"/>
  <c r="S290" i="2" s="1"/>
  <c r="G290" i="2"/>
  <c r="P289" i="2"/>
  <c r="O289" i="2"/>
  <c r="M289" i="2"/>
  <c r="L289" i="2"/>
  <c r="H289" i="2"/>
  <c r="S289" i="2" s="1"/>
  <c r="G289" i="2"/>
  <c r="P288" i="2"/>
  <c r="O288" i="2"/>
  <c r="M288" i="2"/>
  <c r="L288" i="2"/>
  <c r="H288" i="2"/>
  <c r="S288" i="2" s="1"/>
  <c r="G288" i="2"/>
  <c r="P287" i="2"/>
  <c r="O287" i="2"/>
  <c r="M287" i="2"/>
  <c r="L287" i="2"/>
  <c r="H287" i="2"/>
  <c r="S287" i="2" s="1"/>
  <c r="G287" i="2"/>
  <c r="P286" i="2"/>
  <c r="O286" i="2"/>
  <c r="M286" i="2"/>
  <c r="L286" i="2"/>
  <c r="H286" i="2"/>
  <c r="S286" i="2" s="1"/>
  <c r="G286" i="2"/>
  <c r="P285" i="2"/>
  <c r="O285" i="2"/>
  <c r="M285" i="2"/>
  <c r="L285" i="2"/>
  <c r="H285" i="2"/>
  <c r="S285" i="2" s="1"/>
  <c r="G285" i="2"/>
  <c r="P284" i="2"/>
  <c r="O284" i="2"/>
  <c r="M284" i="2"/>
  <c r="L284" i="2"/>
  <c r="H284" i="2"/>
  <c r="S284" i="2" s="1"/>
  <c r="G284" i="2"/>
  <c r="P283" i="2"/>
  <c r="O283" i="2"/>
  <c r="M283" i="2"/>
  <c r="L283" i="2"/>
  <c r="H283" i="2"/>
  <c r="S283" i="2" s="1"/>
  <c r="G283" i="2"/>
  <c r="P282" i="2"/>
  <c r="O282" i="2"/>
  <c r="M282" i="2"/>
  <c r="L282" i="2"/>
  <c r="H282" i="2"/>
  <c r="S282" i="2" s="1"/>
  <c r="G282" i="2"/>
  <c r="P281" i="2"/>
  <c r="O281" i="2"/>
  <c r="M281" i="2"/>
  <c r="L281" i="2"/>
  <c r="H281" i="2"/>
  <c r="S281" i="2" s="1"/>
  <c r="G281" i="2"/>
  <c r="P280" i="2"/>
  <c r="O280" i="2"/>
  <c r="M280" i="2"/>
  <c r="L280" i="2"/>
  <c r="H280" i="2"/>
  <c r="S280" i="2" s="1"/>
  <c r="G280" i="2"/>
  <c r="P279" i="2"/>
  <c r="O279" i="2"/>
  <c r="M279" i="2"/>
  <c r="L279" i="2"/>
  <c r="H279" i="2"/>
  <c r="S279" i="2" s="1"/>
  <c r="G279" i="2"/>
  <c r="P278" i="2"/>
  <c r="O278" i="2"/>
  <c r="M278" i="2"/>
  <c r="L278" i="2"/>
  <c r="H278" i="2"/>
  <c r="S278" i="2" s="1"/>
  <c r="G278" i="2"/>
  <c r="P277" i="2"/>
  <c r="O277" i="2"/>
  <c r="M277" i="2"/>
  <c r="L277" i="2"/>
  <c r="H277" i="2"/>
  <c r="S277" i="2" s="1"/>
  <c r="G277" i="2"/>
  <c r="P276" i="2"/>
  <c r="O276" i="2"/>
  <c r="M276" i="2"/>
  <c r="L276" i="2"/>
  <c r="H276" i="2"/>
  <c r="S276" i="2" s="1"/>
  <c r="G276" i="2"/>
  <c r="P275" i="2"/>
  <c r="O275" i="2"/>
  <c r="M275" i="2"/>
  <c r="L275" i="2"/>
  <c r="H275" i="2"/>
  <c r="S275" i="2" s="1"/>
  <c r="G275" i="2"/>
  <c r="P274" i="2"/>
  <c r="O274" i="2"/>
  <c r="M274" i="2"/>
  <c r="L274" i="2"/>
  <c r="H274" i="2"/>
  <c r="S274" i="2" s="1"/>
  <c r="G274" i="2"/>
  <c r="P273" i="2"/>
  <c r="O273" i="2"/>
  <c r="M273" i="2"/>
  <c r="L273" i="2"/>
  <c r="H273" i="2"/>
  <c r="S273" i="2" s="1"/>
  <c r="G273" i="2"/>
  <c r="P272" i="2"/>
  <c r="O272" i="2"/>
  <c r="M272" i="2"/>
  <c r="L272" i="2"/>
  <c r="H272" i="2"/>
  <c r="S272" i="2" s="1"/>
  <c r="G272" i="2"/>
  <c r="P271" i="2"/>
  <c r="O271" i="2"/>
  <c r="M271" i="2"/>
  <c r="L271" i="2"/>
  <c r="H271" i="2"/>
  <c r="S271" i="2" s="1"/>
  <c r="G271" i="2"/>
  <c r="P270" i="2"/>
  <c r="O270" i="2"/>
  <c r="M270" i="2"/>
  <c r="L270" i="2"/>
  <c r="H270" i="2"/>
  <c r="S270" i="2" s="1"/>
  <c r="G270" i="2"/>
  <c r="P269" i="2"/>
  <c r="O269" i="2"/>
  <c r="M269" i="2"/>
  <c r="L269" i="2"/>
  <c r="H269" i="2"/>
  <c r="S269" i="2" s="1"/>
  <c r="G269" i="2"/>
  <c r="P268" i="2"/>
  <c r="O268" i="2"/>
  <c r="M268" i="2"/>
  <c r="L268" i="2"/>
  <c r="H268" i="2"/>
  <c r="S268" i="2" s="1"/>
  <c r="G268" i="2"/>
  <c r="P267" i="2"/>
  <c r="O267" i="2"/>
  <c r="M267" i="2"/>
  <c r="L267" i="2"/>
  <c r="H267" i="2"/>
  <c r="S267" i="2" s="1"/>
  <c r="G267" i="2"/>
  <c r="P266" i="2"/>
  <c r="O266" i="2"/>
  <c r="M266" i="2"/>
  <c r="L266" i="2"/>
  <c r="H266" i="2"/>
  <c r="S266" i="2" s="1"/>
  <c r="G266" i="2"/>
  <c r="P265" i="2"/>
  <c r="O265" i="2"/>
  <c r="M265" i="2"/>
  <c r="L265" i="2"/>
  <c r="H265" i="2"/>
  <c r="S265" i="2" s="1"/>
  <c r="G265" i="2"/>
  <c r="P264" i="2"/>
  <c r="O264" i="2"/>
  <c r="M264" i="2"/>
  <c r="L264" i="2"/>
  <c r="H264" i="2"/>
  <c r="S264" i="2" s="1"/>
  <c r="G264" i="2"/>
  <c r="P263" i="2"/>
  <c r="O263" i="2"/>
  <c r="M263" i="2"/>
  <c r="L263" i="2"/>
  <c r="H263" i="2"/>
  <c r="S263" i="2" s="1"/>
  <c r="G263" i="2"/>
  <c r="P262" i="2"/>
  <c r="O262" i="2"/>
  <c r="M262" i="2"/>
  <c r="L262" i="2"/>
  <c r="H262" i="2"/>
  <c r="S262" i="2" s="1"/>
  <c r="G262" i="2"/>
  <c r="P261" i="2"/>
  <c r="O261" i="2"/>
  <c r="M261" i="2"/>
  <c r="L261" i="2"/>
  <c r="H261" i="2"/>
  <c r="S261" i="2" s="1"/>
  <c r="G261" i="2"/>
  <c r="P260" i="2"/>
  <c r="O260" i="2"/>
  <c r="M260" i="2"/>
  <c r="L260" i="2"/>
  <c r="H260" i="2"/>
  <c r="S260" i="2" s="1"/>
  <c r="G260" i="2"/>
  <c r="P259" i="2"/>
  <c r="O259" i="2"/>
  <c r="M259" i="2"/>
  <c r="L259" i="2"/>
  <c r="H259" i="2"/>
  <c r="G259" i="2"/>
  <c r="P258" i="2"/>
  <c r="O258" i="2"/>
  <c r="M258" i="2"/>
  <c r="L258" i="2"/>
  <c r="H258" i="2"/>
  <c r="S258" i="2" s="1"/>
  <c r="G258" i="2"/>
  <c r="P257" i="2"/>
  <c r="O257" i="2"/>
  <c r="M257" i="2"/>
  <c r="L257" i="2"/>
  <c r="H257" i="2"/>
  <c r="G257" i="2"/>
  <c r="P256" i="2"/>
  <c r="O256" i="2"/>
  <c r="M256" i="2"/>
  <c r="L256" i="2"/>
  <c r="H256" i="2"/>
  <c r="S256" i="2" s="1"/>
  <c r="G256" i="2"/>
  <c r="P255" i="2"/>
  <c r="O255" i="2"/>
  <c r="M255" i="2"/>
  <c r="L255" i="2"/>
  <c r="H255" i="2"/>
  <c r="G255" i="2"/>
  <c r="P254" i="2"/>
  <c r="O254" i="2"/>
  <c r="M254" i="2"/>
  <c r="L254" i="2"/>
  <c r="H254" i="2"/>
  <c r="S254" i="2" s="1"/>
  <c r="G254" i="2"/>
  <c r="P253" i="2"/>
  <c r="O253" i="2"/>
  <c r="M253" i="2"/>
  <c r="L253" i="2"/>
  <c r="H253" i="2"/>
  <c r="S253" i="2" s="1"/>
  <c r="G253" i="2"/>
  <c r="P252" i="2"/>
  <c r="O252" i="2"/>
  <c r="M252" i="2"/>
  <c r="L252" i="2"/>
  <c r="H252" i="2"/>
  <c r="S252" i="2" s="1"/>
  <c r="G252" i="2"/>
  <c r="P251" i="2"/>
  <c r="O251" i="2"/>
  <c r="M251" i="2"/>
  <c r="L251" i="2"/>
  <c r="H251" i="2"/>
  <c r="G251" i="2"/>
  <c r="P250" i="2"/>
  <c r="O250" i="2"/>
  <c r="M250" i="2"/>
  <c r="L250" i="2"/>
  <c r="H250" i="2"/>
  <c r="S250" i="2" s="1"/>
  <c r="G250" i="2"/>
  <c r="P249" i="2"/>
  <c r="O249" i="2"/>
  <c r="M249" i="2"/>
  <c r="L249" i="2"/>
  <c r="H249" i="2"/>
  <c r="G249" i="2"/>
  <c r="P248" i="2"/>
  <c r="O248" i="2"/>
  <c r="M248" i="2"/>
  <c r="L248" i="2"/>
  <c r="H248" i="2"/>
  <c r="S248" i="2" s="1"/>
  <c r="G248" i="2"/>
  <c r="P247" i="2"/>
  <c r="O247" i="2"/>
  <c r="M247" i="2"/>
  <c r="L247" i="2"/>
  <c r="H247" i="2"/>
  <c r="G247" i="2"/>
  <c r="P246" i="2"/>
  <c r="O246" i="2"/>
  <c r="M246" i="2"/>
  <c r="L246" i="2"/>
  <c r="H246" i="2"/>
  <c r="S246" i="2" s="1"/>
  <c r="G246" i="2"/>
  <c r="P245" i="2"/>
  <c r="O245" i="2"/>
  <c r="M245" i="2"/>
  <c r="L245" i="2"/>
  <c r="H245" i="2"/>
  <c r="S245" i="2" s="1"/>
  <c r="G245" i="2"/>
  <c r="P244" i="2"/>
  <c r="O244" i="2"/>
  <c r="M244" i="2"/>
  <c r="L244" i="2"/>
  <c r="H244" i="2"/>
  <c r="S244" i="2" s="1"/>
  <c r="G244" i="2"/>
  <c r="P243" i="2"/>
  <c r="O243" i="2"/>
  <c r="M243" i="2"/>
  <c r="L243" i="2"/>
  <c r="H243" i="2"/>
  <c r="S243" i="2" s="1"/>
  <c r="G243" i="2"/>
  <c r="P242" i="2"/>
  <c r="O242" i="2"/>
  <c r="M242" i="2"/>
  <c r="L242" i="2"/>
  <c r="H242" i="2"/>
  <c r="S242" i="2" s="1"/>
  <c r="G242" i="2"/>
  <c r="P241" i="2"/>
  <c r="O241" i="2"/>
  <c r="M241" i="2"/>
  <c r="L241" i="2"/>
  <c r="H241" i="2"/>
  <c r="G241" i="2"/>
  <c r="P240" i="2"/>
  <c r="O240" i="2"/>
  <c r="M240" i="2"/>
  <c r="L240" i="2"/>
  <c r="H240" i="2"/>
  <c r="S240" i="2" s="1"/>
  <c r="G240" i="2"/>
  <c r="P239" i="2"/>
  <c r="O239" i="2"/>
  <c r="M239" i="2"/>
  <c r="L239" i="2"/>
  <c r="H239" i="2"/>
  <c r="G239" i="2"/>
  <c r="P238" i="2"/>
  <c r="O238" i="2"/>
  <c r="M238" i="2"/>
  <c r="L238" i="2"/>
  <c r="H238" i="2"/>
  <c r="S238" i="2" s="1"/>
  <c r="G238" i="2"/>
  <c r="P237" i="2"/>
  <c r="O237" i="2"/>
  <c r="M237" i="2"/>
  <c r="L237" i="2"/>
  <c r="H237" i="2"/>
  <c r="G237" i="2"/>
  <c r="P236" i="2"/>
  <c r="O236" i="2"/>
  <c r="M236" i="2"/>
  <c r="L236" i="2"/>
  <c r="H236" i="2"/>
  <c r="S236" i="2" s="1"/>
  <c r="G236" i="2"/>
  <c r="P235" i="2"/>
  <c r="O235" i="2"/>
  <c r="M235" i="2"/>
  <c r="L235" i="2"/>
  <c r="H235" i="2"/>
  <c r="S235" i="2" s="1"/>
  <c r="G235" i="2"/>
  <c r="P234" i="2"/>
  <c r="O234" i="2"/>
  <c r="M234" i="2"/>
  <c r="L234" i="2"/>
  <c r="H234" i="2"/>
  <c r="S234" i="2" s="1"/>
  <c r="G234" i="2"/>
  <c r="P233" i="2"/>
  <c r="O233" i="2"/>
  <c r="M233" i="2"/>
  <c r="L233" i="2"/>
  <c r="H233" i="2"/>
  <c r="G233" i="2"/>
  <c r="P232" i="2"/>
  <c r="O232" i="2"/>
  <c r="M232" i="2"/>
  <c r="L232" i="2"/>
  <c r="H232" i="2"/>
  <c r="S232" i="2" s="1"/>
  <c r="G232" i="2"/>
  <c r="P231" i="2"/>
  <c r="O231" i="2"/>
  <c r="M231" i="2"/>
  <c r="L231" i="2"/>
  <c r="H231" i="2"/>
  <c r="S231" i="2" s="1"/>
  <c r="G231" i="2"/>
  <c r="P230" i="2"/>
  <c r="O230" i="2"/>
  <c r="M230" i="2"/>
  <c r="L230" i="2"/>
  <c r="H230" i="2"/>
  <c r="S230" i="2" s="1"/>
  <c r="G230" i="2"/>
  <c r="P229" i="2"/>
  <c r="O229" i="2"/>
  <c r="M229" i="2"/>
  <c r="L229" i="2"/>
  <c r="H229" i="2"/>
  <c r="G229" i="2"/>
  <c r="P228" i="2"/>
  <c r="O228" i="2"/>
  <c r="M228" i="2"/>
  <c r="L228" i="2"/>
  <c r="H228" i="2"/>
  <c r="S228" i="2" s="1"/>
  <c r="G228" i="2"/>
  <c r="P227" i="2"/>
  <c r="O227" i="2"/>
  <c r="M227" i="2"/>
  <c r="L227" i="2"/>
  <c r="H227" i="2"/>
  <c r="S227" i="2" s="1"/>
  <c r="G227" i="2"/>
  <c r="P226" i="2"/>
  <c r="O226" i="2"/>
  <c r="M226" i="2"/>
  <c r="L226" i="2"/>
  <c r="H226" i="2"/>
  <c r="S226" i="2" s="1"/>
  <c r="G226" i="2"/>
  <c r="P225" i="2"/>
  <c r="O225" i="2"/>
  <c r="M225" i="2"/>
  <c r="L225" i="2"/>
  <c r="H225" i="2"/>
  <c r="S225" i="2" s="1"/>
  <c r="G225" i="2"/>
  <c r="P224" i="2"/>
  <c r="O224" i="2"/>
  <c r="M224" i="2"/>
  <c r="L224" i="2"/>
  <c r="H224" i="2"/>
  <c r="S224" i="2" s="1"/>
  <c r="G224" i="2"/>
  <c r="P223" i="2"/>
  <c r="O223" i="2"/>
  <c r="M223" i="2"/>
  <c r="L223" i="2"/>
  <c r="H223" i="2"/>
  <c r="G223" i="2"/>
  <c r="P222" i="2"/>
  <c r="O222" i="2"/>
  <c r="M222" i="2"/>
  <c r="L222" i="2"/>
  <c r="H222" i="2"/>
  <c r="S222" i="2" s="1"/>
  <c r="G222" i="2"/>
  <c r="P221" i="2"/>
  <c r="O221" i="2"/>
  <c r="M221" i="2"/>
  <c r="L221" i="2"/>
  <c r="H221" i="2"/>
  <c r="G221" i="2"/>
  <c r="P220" i="2"/>
  <c r="O220" i="2"/>
  <c r="M220" i="2"/>
  <c r="L220" i="2"/>
  <c r="H220" i="2"/>
  <c r="S220" i="2" s="1"/>
  <c r="G220" i="2"/>
  <c r="P219" i="2"/>
  <c r="O219" i="2"/>
  <c r="M219" i="2"/>
  <c r="L219" i="2"/>
  <c r="H219" i="2"/>
  <c r="G219" i="2"/>
  <c r="P218" i="2"/>
  <c r="O218" i="2"/>
  <c r="M218" i="2"/>
  <c r="L218" i="2"/>
  <c r="H218" i="2"/>
  <c r="S218" i="2" s="1"/>
  <c r="G218" i="2"/>
  <c r="P217" i="2"/>
  <c r="O217" i="2"/>
  <c r="M217" i="2"/>
  <c r="L217" i="2"/>
  <c r="H217" i="2"/>
  <c r="S217" i="2" s="1"/>
  <c r="G217" i="2"/>
  <c r="P216" i="2"/>
  <c r="O216" i="2"/>
  <c r="M216" i="2"/>
  <c r="L216" i="2"/>
  <c r="H216" i="2"/>
  <c r="S216" i="2" s="1"/>
  <c r="G216" i="2"/>
  <c r="P215" i="2"/>
  <c r="O215" i="2"/>
  <c r="M215" i="2"/>
  <c r="L215" i="2"/>
  <c r="H215" i="2"/>
  <c r="G215" i="2"/>
  <c r="P214" i="2"/>
  <c r="O214" i="2"/>
  <c r="M214" i="2"/>
  <c r="L214" i="2"/>
  <c r="H214" i="2"/>
  <c r="S214" i="2" s="1"/>
  <c r="G214" i="2"/>
  <c r="P213" i="2"/>
  <c r="O213" i="2"/>
  <c r="M213" i="2"/>
  <c r="L213" i="2"/>
  <c r="H213" i="2"/>
  <c r="S213" i="2" s="1"/>
  <c r="G213" i="2"/>
  <c r="P212" i="2"/>
  <c r="O212" i="2"/>
  <c r="M212" i="2"/>
  <c r="L212" i="2"/>
  <c r="H212" i="2"/>
  <c r="S212" i="2" s="1"/>
  <c r="G212" i="2"/>
  <c r="P211" i="2"/>
  <c r="O211" i="2"/>
  <c r="M211" i="2"/>
  <c r="L211" i="2"/>
  <c r="H211" i="2"/>
  <c r="S211" i="2" s="1"/>
  <c r="G211" i="2"/>
  <c r="P210" i="2"/>
  <c r="O210" i="2"/>
  <c r="M210" i="2"/>
  <c r="L210" i="2"/>
  <c r="H210" i="2"/>
  <c r="S210" i="2" s="1"/>
  <c r="G210" i="2"/>
  <c r="P209" i="2"/>
  <c r="O209" i="2"/>
  <c r="M209" i="2"/>
  <c r="L209" i="2"/>
  <c r="H209" i="2"/>
  <c r="G209" i="2"/>
  <c r="P208" i="2"/>
  <c r="O208" i="2"/>
  <c r="M208" i="2"/>
  <c r="L208" i="2"/>
  <c r="H208" i="2"/>
  <c r="S208" i="2" s="1"/>
  <c r="G208" i="2"/>
  <c r="P207" i="2"/>
  <c r="O207" i="2"/>
  <c r="M207" i="2"/>
  <c r="L207" i="2"/>
  <c r="H207" i="2"/>
  <c r="S207" i="2" s="1"/>
  <c r="G207" i="2"/>
  <c r="P206" i="2"/>
  <c r="O206" i="2"/>
  <c r="M206" i="2"/>
  <c r="L206" i="2"/>
  <c r="H206" i="2"/>
  <c r="S206" i="2" s="1"/>
  <c r="G206" i="2"/>
  <c r="P205" i="2"/>
  <c r="O205" i="2"/>
  <c r="M205" i="2"/>
  <c r="L205" i="2"/>
  <c r="H205" i="2"/>
  <c r="G205" i="2"/>
  <c r="K203" i="1"/>
  <c r="M203" i="1" s="1"/>
  <c r="L203" i="1" s="1"/>
  <c r="H203" i="1"/>
  <c r="J203" i="1" s="1"/>
  <c r="I203" i="1" s="1"/>
  <c r="K202" i="1"/>
  <c r="M202" i="1" s="1"/>
  <c r="L202" i="1" s="1"/>
  <c r="H202" i="1"/>
  <c r="J202" i="1" s="1"/>
  <c r="I202" i="1" s="1"/>
  <c r="K201" i="1"/>
  <c r="M201" i="1" s="1"/>
  <c r="L201" i="1" s="1"/>
  <c r="H201" i="1"/>
  <c r="J201" i="1" s="1"/>
  <c r="I201" i="1" s="1"/>
  <c r="K200" i="1"/>
  <c r="M200" i="1" s="1"/>
  <c r="L200" i="1" s="1"/>
  <c r="H200" i="1"/>
  <c r="J200" i="1" s="1"/>
  <c r="I200" i="1" s="1"/>
  <c r="K199" i="1"/>
  <c r="M199" i="1" s="1"/>
  <c r="L199" i="1" s="1"/>
  <c r="H199" i="1"/>
  <c r="J199" i="1" s="1"/>
  <c r="I199" i="1" s="1"/>
  <c r="K198" i="1"/>
  <c r="M198" i="1" s="1"/>
  <c r="L198" i="1" s="1"/>
  <c r="H198" i="1"/>
  <c r="J198" i="1" s="1"/>
  <c r="I198" i="1" s="1"/>
  <c r="K197" i="1"/>
  <c r="M197" i="1" s="1"/>
  <c r="L197" i="1" s="1"/>
  <c r="H197" i="1"/>
  <c r="J197" i="1" s="1"/>
  <c r="I197" i="1" s="1"/>
  <c r="K196" i="1"/>
  <c r="M196" i="1" s="1"/>
  <c r="L196" i="1" s="1"/>
  <c r="H196" i="1"/>
  <c r="J196" i="1" s="1"/>
  <c r="I196" i="1" s="1"/>
  <c r="K195" i="1"/>
  <c r="M195" i="1" s="1"/>
  <c r="L195" i="1" s="1"/>
  <c r="H195" i="1"/>
  <c r="J195" i="1" s="1"/>
  <c r="I195" i="1" s="1"/>
  <c r="K194" i="1"/>
  <c r="M194" i="1" s="1"/>
  <c r="L194" i="1" s="1"/>
  <c r="H194" i="1"/>
  <c r="J194" i="1" s="1"/>
  <c r="I194" i="1" s="1"/>
  <c r="K193" i="1"/>
  <c r="M193" i="1" s="1"/>
  <c r="L193" i="1" s="1"/>
  <c r="H193" i="1"/>
  <c r="J193" i="1" s="1"/>
  <c r="I193" i="1" s="1"/>
  <c r="K192" i="1"/>
  <c r="M192" i="1" s="1"/>
  <c r="L192" i="1" s="1"/>
  <c r="H192" i="1"/>
  <c r="J192" i="1" s="1"/>
  <c r="I192" i="1" s="1"/>
  <c r="K191" i="1"/>
  <c r="M191" i="1" s="1"/>
  <c r="L191" i="1" s="1"/>
  <c r="H191" i="1"/>
  <c r="J191" i="1" s="1"/>
  <c r="I191" i="1" s="1"/>
  <c r="K190" i="1"/>
  <c r="M190" i="1" s="1"/>
  <c r="L190" i="1" s="1"/>
  <c r="H190" i="1"/>
  <c r="J190" i="1" s="1"/>
  <c r="I190" i="1" s="1"/>
  <c r="K189" i="1"/>
  <c r="M189" i="1" s="1"/>
  <c r="L189" i="1" s="1"/>
  <c r="H189" i="1"/>
  <c r="J189" i="1" s="1"/>
  <c r="I189" i="1" s="1"/>
  <c r="K188" i="1"/>
  <c r="M188" i="1" s="1"/>
  <c r="L188" i="1" s="1"/>
  <c r="H188" i="1"/>
  <c r="J188" i="1" s="1"/>
  <c r="I188" i="1" s="1"/>
  <c r="K187" i="1"/>
  <c r="M187" i="1" s="1"/>
  <c r="L187" i="1" s="1"/>
  <c r="H187" i="1"/>
  <c r="J187" i="1" s="1"/>
  <c r="I187" i="1" s="1"/>
  <c r="K186" i="1"/>
  <c r="M186" i="1" s="1"/>
  <c r="L186" i="1" s="1"/>
  <c r="H186" i="1"/>
  <c r="J186" i="1" s="1"/>
  <c r="I186" i="1" s="1"/>
  <c r="K185" i="1"/>
  <c r="M185" i="1" s="1"/>
  <c r="L185" i="1" s="1"/>
  <c r="H185" i="1"/>
  <c r="J185" i="1" s="1"/>
  <c r="I185" i="1" s="1"/>
  <c r="K184" i="1"/>
  <c r="M184" i="1" s="1"/>
  <c r="L184" i="1" s="1"/>
  <c r="H184" i="1"/>
  <c r="J184" i="1" s="1"/>
  <c r="I184" i="1" s="1"/>
  <c r="K183" i="1"/>
  <c r="M183" i="1" s="1"/>
  <c r="L183" i="1" s="1"/>
  <c r="H183" i="1"/>
  <c r="K182" i="1"/>
  <c r="M182" i="1" s="1"/>
  <c r="L182" i="1" s="1"/>
  <c r="H182" i="1"/>
  <c r="K181" i="1"/>
  <c r="M181" i="1" s="1"/>
  <c r="L181" i="1" s="1"/>
  <c r="H181" i="1"/>
  <c r="K180" i="1"/>
  <c r="M180" i="1" s="1"/>
  <c r="L180" i="1" s="1"/>
  <c r="H180" i="1"/>
  <c r="K179" i="1"/>
  <c r="M179" i="1" s="1"/>
  <c r="L179" i="1" s="1"/>
  <c r="H179" i="1"/>
  <c r="K178" i="1"/>
  <c r="H178" i="1"/>
  <c r="K177" i="1"/>
  <c r="H177" i="1"/>
  <c r="K176" i="1"/>
  <c r="H176" i="1"/>
  <c r="K175" i="1"/>
  <c r="M175" i="1" s="1"/>
  <c r="L175" i="1" s="1"/>
  <c r="H175" i="1"/>
  <c r="K174" i="1"/>
  <c r="M174" i="1" s="1"/>
  <c r="L174" i="1" s="1"/>
  <c r="H174" i="1"/>
  <c r="K173" i="1"/>
  <c r="H173" i="1"/>
  <c r="K172" i="1"/>
  <c r="H172" i="1"/>
  <c r="K171" i="1"/>
  <c r="H171" i="1"/>
  <c r="K170" i="1"/>
  <c r="H170" i="1"/>
  <c r="K169" i="1"/>
  <c r="M169" i="1" s="1"/>
  <c r="L169" i="1" s="1"/>
  <c r="H169" i="1"/>
  <c r="K168" i="1"/>
  <c r="H168" i="1"/>
  <c r="K167" i="1"/>
  <c r="M167" i="1" s="1"/>
  <c r="L167" i="1" s="1"/>
  <c r="H167" i="1"/>
  <c r="K166" i="1"/>
  <c r="M166" i="1" s="1"/>
  <c r="L166" i="1" s="1"/>
  <c r="H166" i="1"/>
  <c r="K165" i="1"/>
  <c r="M165" i="1" s="1"/>
  <c r="L165" i="1" s="1"/>
  <c r="H165" i="1"/>
  <c r="K164" i="1"/>
  <c r="H164" i="1"/>
  <c r="K163" i="1"/>
  <c r="M163" i="1" s="1"/>
  <c r="L163" i="1" s="1"/>
  <c r="H163" i="1"/>
  <c r="K162" i="1"/>
  <c r="H162" i="1"/>
  <c r="K161" i="1"/>
  <c r="H161" i="1"/>
  <c r="K160" i="1"/>
  <c r="H160" i="1"/>
  <c r="K159" i="1"/>
  <c r="H159" i="1"/>
  <c r="K158" i="1"/>
  <c r="M158" i="1" s="1"/>
  <c r="L158" i="1" s="1"/>
  <c r="H158" i="1"/>
  <c r="K157" i="1"/>
  <c r="M157" i="1" s="1"/>
  <c r="L157" i="1" s="1"/>
  <c r="H157" i="1"/>
  <c r="K156" i="1"/>
  <c r="M156" i="1" s="1"/>
  <c r="L156" i="1" s="1"/>
  <c r="H156" i="1"/>
  <c r="K155" i="1"/>
  <c r="M155" i="1" s="1"/>
  <c r="L155" i="1" s="1"/>
  <c r="H155" i="1"/>
  <c r="K154" i="1"/>
  <c r="M154" i="1" s="1"/>
  <c r="L154" i="1" s="1"/>
  <c r="H154" i="1"/>
  <c r="K153" i="1"/>
  <c r="M153" i="1" s="1"/>
  <c r="L153" i="1" s="1"/>
  <c r="H153" i="1"/>
  <c r="K152" i="1"/>
  <c r="H152" i="1"/>
  <c r="K151" i="1"/>
  <c r="M151" i="1" s="1"/>
  <c r="L151" i="1" s="1"/>
  <c r="H151" i="1"/>
  <c r="K150" i="1"/>
  <c r="H150" i="1"/>
  <c r="K149" i="1"/>
  <c r="M149" i="1" s="1"/>
  <c r="L149" i="1" s="1"/>
  <c r="H149" i="1"/>
  <c r="K148" i="1"/>
  <c r="H148" i="1"/>
  <c r="K147" i="1"/>
  <c r="M147" i="1" s="1"/>
  <c r="L147" i="1" s="1"/>
  <c r="H147" i="1"/>
  <c r="K146" i="1"/>
  <c r="M146" i="1" s="1"/>
  <c r="L146" i="1" s="1"/>
  <c r="H146" i="1"/>
  <c r="K145" i="1"/>
  <c r="M145" i="1" s="1"/>
  <c r="L145" i="1" s="1"/>
  <c r="H145" i="1"/>
  <c r="K144" i="1"/>
  <c r="M144" i="1" s="1"/>
  <c r="L144" i="1" s="1"/>
  <c r="H144" i="1"/>
  <c r="K143" i="1"/>
  <c r="M143" i="1" s="1"/>
  <c r="L143" i="1" s="1"/>
  <c r="H143" i="1"/>
  <c r="K142" i="1"/>
  <c r="M142" i="1" s="1"/>
  <c r="L142" i="1" s="1"/>
  <c r="H142" i="1"/>
  <c r="K141" i="1"/>
  <c r="H141" i="1"/>
  <c r="K140" i="1"/>
  <c r="H140" i="1"/>
  <c r="K139" i="1"/>
  <c r="H139" i="1"/>
  <c r="K138" i="1"/>
  <c r="H138" i="1"/>
  <c r="K137" i="1"/>
  <c r="H137" i="1"/>
  <c r="K136" i="1"/>
  <c r="H136" i="1"/>
  <c r="K135" i="1"/>
  <c r="M135" i="1" s="1"/>
  <c r="L135" i="1" s="1"/>
  <c r="H135" i="1"/>
  <c r="K134" i="1"/>
  <c r="M134" i="1" s="1"/>
  <c r="L134" i="1" s="1"/>
  <c r="H134" i="1"/>
  <c r="K133" i="1"/>
  <c r="M133" i="1" s="1"/>
  <c r="L133" i="1" s="1"/>
  <c r="H133" i="1"/>
  <c r="K132" i="1"/>
  <c r="M132" i="1" s="1"/>
  <c r="L132" i="1" s="1"/>
  <c r="H132" i="1"/>
  <c r="K131" i="1"/>
  <c r="M131" i="1" s="1"/>
  <c r="L131" i="1" s="1"/>
  <c r="H131" i="1"/>
  <c r="K130" i="1"/>
  <c r="H130" i="1"/>
  <c r="K129" i="1"/>
  <c r="M129" i="1" s="1"/>
  <c r="L129" i="1" s="1"/>
  <c r="H129" i="1"/>
  <c r="K128" i="1"/>
  <c r="M128" i="1" s="1"/>
  <c r="L128" i="1" s="1"/>
  <c r="H128" i="1"/>
  <c r="K127" i="1"/>
  <c r="M127" i="1" s="1"/>
  <c r="L127" i="1" s="1"/>
  <c r="H127" i="1"/>
  <c r="K126" i="1"/>
  <c r="H126" i="1"/>
  <c r="K125" i="1"/>
  <c r="H125" i="1"/>
  <c r="K124" i="1"/>
  <c r="H124" i="1"/>
  <c r="K123" i="1"/>
  <c r="M123" i="1" s="1"/>
  <c r="L123" i="1" s="1"/>
  <c r="H123" i="1"/>
  <c r="K122" i="1"/>
  <c r="M122" i="1" s="1"/>
  <c r="L122" i="1" s="1"/>
  <c r="H122" i="1"/>
  <c r="K121" i="1"/>
  <c r="H121" i="1"/>
  <c r="K120" i="1"/>
  <c r="H120" i="1"/>
  <c r="K119" i="1"/>
  <c r="H119" i="1"/>
  <c r="K118" i="1"/>
  <c r="M118" i="1" s="1"/>
  <c r="L118" i="1" s="1"/>
  <c r="H118" i="1"/>
  <c r="K117" i="1"/>
  <c r="M117" i="1" s="1"/>
  <c r="L117" i="1" s="1"/>
  <c r="H117" i="1"/>
  <c r="K116" i="1"/>
  <c r="H116" i="1"/>
  <c r="K115" i="1"/>
  <c r="M115" i="1" s="1"/>
  <c r="L115" i="1" s="1"/>
  <c r="H115" i="1"/>
  <c r="K114" i="1"/>
  <c r="H114" i="1"/>
  <c r="K113" i="1"/>
  <c r="H113" i="1"/>
  <c r="K112" i="1"/>
  <c r="M112" i="1" s="1"/>
  <c r="L112" i="1" s="1"/>
  <c r="H112" i="1"/>
  <c r="K111" i="1"/>
  <c r="H111" i="1"/>
  <c r="K110" i="1"/>
  <c r="H110" i="1"/>
  <c r="K109" i="1"/>
  <c r="H109" i="1"/>
  <c r="H204" i="2"/>
  <c r="S204" i="2" s="1"/>
  <c r="H203" i="2"/>
  <c r="S203" i="2" s="1"/>
  <c r="H202" i="2"/>
  <c r="S202" i="2" s="1"/>
  <c r="H201" i="2"/>
  <c r="S201" i="2" s="1"/>
  <c r="H200" i="2"/>
  <c r="S200" i="2" s="1"/>
  <c r="H199" i="2"/>
  <c r="S199" i="2" s="1"/>
  <c r="H198" i="2"/>
  <c r="S198" i="2" s="1"/>
  <c r="H197" i="2"/>
  <c r="S197" i="2" s="1"/>
  <c r="H196" i="2"/>
  <c r="S196" i="2" s="1"/>
  <c r="H195" i="2"/>
  <c r="S195" i="2" s="1"/>
  <c r="H194" i="2"/>
  <c r="S194" i="2" s="1"/>
  <c r="H193" i="2"/>
  <c r="S193" i="2" s="1"/>
  <c r="H192" i="2"/>
  <c r="S192" i="2" s="1"/>
  <c r="H191" i="2"/>
  <c r="S191" i="2" s="1"/>
  <c r="H190" i="2"/>
  <c r="S190" i="2" s="1"/>
  <c r="H189" i="2"/>
  <c r="S189" i="2" s="1"/>
  <c r="H188" i="2"/>
  <c r="S188" i="2" s="1"/>
  <c r="H187" i="2"/>
  <c r="S187" i="2" s="1"/>
  <c r="H186" i="2"/>
  <c r="S186" i="2" s="1"/>
  <c r="H185" i="2"/>
  <c r="S185" i="2" s="1"/>
  <c r="H184" i="2"/>
  <c r="S184" i="2" s="1"/>
  <c r="H183" i="2"/>
  <c r="S183" i="2" s="1"/>
  <c r="H182" i="2"/>
  <c r="S182" i="2" s="1"/>
  <c r="H181" i="2"/>
  <c r="S181" i="2" s="1"/>
  <c r="H180" i="2"/>
  <c r="S180" i="2" s="1"/>
  <c r="H179" i="2"/>
  <c r="S179" i="2" s="1"/>
  <c r="H178" i="2"/>
  <c r="S178" i="2" s="1"/>
  <c r="H177" i="2"/>
  <c r="S177" i="2" s="1"/>
  <c r="H176" i="2"/>
  <c r="S176" i="2" s="1"/>
  <c r="H175" i="2"/>
  <c r="S175" i="2" s="1"/>
  <c r="H174" i="2"/>
  <c r="S174" i="2" s="1"/>
  <c r="H173" i="2"/>
  <c r="S173" i="2" s="1"/>
  <c r="H172" i="2"/>
  <c r="S172" i="2" s="1"/>
  <c r="H171" i="2"/>
  <c r="S171" i="2" s="1"/>
  <c r="H170" i="2"/>
  <c r="S170" i="2" s="1"/>
  <c r="H169" i="2"/>
  <c r="S169" i="2" s="1"/>
  <c r="H168" i="2"/>
  <c r="S168" i="2" s="1"/>
  <c r="H167" i="2"/>
  <c r="S167" i="2" s="1"/>
  <c r="H166" i="2"/>
  <c r="S166" i="2" s="1"/>
  <c r="H165" i="2"/>
  <c r="S165" i="2" s="1"/>
  <c r="H164" i="2"/>
  <c r="S164" i="2" s="1"/>
  <c r="H163" i="2"/>
  <c r="S163" i="2" s="1"/>
  <c r="H162" i="2"/>
  <c r="S162" i="2" s="1"/>
  <c r="H161" i="2"/>
  <c r="S161" i="2" s="1"/>
  <c r="H160" i="2"/>
  <c r="S160" i="2" s="1"/>
  <c r="H159" i="2"/>
  <c r="S159" i="2" s="1"/>
  <c r="H158" i="2"/>
  <c r="S158" i="2" s="1"/>
  <c r="H157" i="2"/>
  <c r="S157" i="2" s="1"/>
  <c r="H156" i="2"/>
  <c r="S156" i="2" s="1"/>
  <c r="H155" i="2"/>
  <c r="S155" i="2" s="1"/>
  <c r="H154" i="2"/>
  <c r="S154" i="2" s="1"/>
  <c r="H153" i="2"/>
  <c r="S153" i="2" s="1"/>
  <c r="H152" i="2"/>
  <c r="S152" i="2" s="1"/>
  <c r="H151" i="2"/>
  <c r="S151" i="2" s="1"/>
  <c r="H150" i="2"/>
  <c r="S150" i="2" s="1"/>
  <c r="H149" i="2"/>
  <c r="S149" i="2" s="1"/>
  <c r="H148" i="2"/>
  <c r="S148" i="2" s="1"/>
  <c r="H147" i="2"/>
  <c r="S147" i="2" s="1"/>
  <c r="H146" i="2"/>
  <c r="S146" i="2" s="1"/>
  <c r="H145" i="2"/>
  <c r="S145" i="2" s="1"/>
  <c r="H144" i="2"/>
  <c r="S144" i="2" s="1"/>
  <c r="H143" i="2"/>
  <c r="S143" i="2" s="1"/>
  <c r="H142" i="2"/>
  <c r="S142" i="2" s="1"/>
  <c r="H141" i="2"/>
  <c r="S141" i="2" s="1"/>
  <c r="H140" i="2"/>
  <c r="S140" i="2" s="1"/>
  <c r="H139" i="2"/>
  <c r="S139" i="2" s="1"/>
  <c r="H138" i="2"/>
  <c r="S138" i="2" s="1"/>
  <c r="H137" i="2"/>
  <c r="S137" i="2" s="1"/>
  <c r="H136" i="2"/>
  <c r="S136" i="2" s="1"/>
  <c r="H135" i="2"/>
  <c r="S135" i="2" s="1"/>
  <c r="H134" i="2"/>
  <c r="S134" i="2" s="1"/>
  <c r="H133" i="2"/>
  <c r="S133" i="2" s="1"/>
  <c r="H132" i="2"/>
  <c r="S132" i="2" s="1"/>
  <c r="H131" i="2"/>
  <c r="S131" i="2" s="1"/>
  <c r="H130" i="2"/>
  <c r="S130" i="2" s="1"/>
  <c r="H129" i="2"/>
  <c r="S129" i="2" s="1"/>
  <c r="H128" i="2"/>
  <c r="S128" i="2" s="1"/>
  <c r="H127" i="2"/>
  <c r="S127" i="2" s="1"/>
  <c r="H126" i="2"/>
  <c r="S126" i="2" s="1"/>
  <c r="H125" i="2"/>
  <c r="S125" i="2" s="1"/>
  <c r="H124" i="2"/>
  <c r="S124" i="2" s="1"/>
  <c r="H123" i="2"/>
  <c r="S123" i="2" s="1"/>
  <c r="H122" i="2"/>
  <c r="S122" i="2" s="1"/>
  <c r="H121" i="2"/>
  <c r="S121" i="2" s="1"/>
  <c r="H120" i="2"/>
  <c r="S120" i="2" s="1"/>
  <c r="H119" i="2"/>
  <c r="S119" i="2" s="1"/>
  <c r="H118" i="2"/>
  <c r="S118" i="2" s="1"/>
  <c r="H117" i="2"/>
  <c r="S117" i="2" s="1"/>
  <c r="H116" i="2"/>
  <c r="S116" i="2" s="1"/>
  <c r="H115" i="2"/>
  <c r="S115" i="2" s="1"/>
  <c r="H114" i="2"/>
  <c r="S114" i="2" s="1"/>
  <c r="H113" i="2"/>
  <c r="S113" i="2" s="1"/>
  <c r="H112" i="2"/>
  <c r="S112" i="2" s="1"/>
  <c r="H111" i="2"/>
  <c r="S111" i="2" s="1"/>
  <c r="H110" i="2"/>
  <c r="S110" i="2" s="1"/>
  <c r="H109" i="2"/>
  <c r="S109" i="2" s="1"/>
  <c r="H108" i="2"/>
  <c r="S108" i="2" s="1"/>
  <c r="H107" i="2"/>
  <c r="S107" i="2" s="1"/>
  <c r="H106" i="2"/>
  <c r="S106" i="2" s="1"/>
  <c r="H105" i="2"/>
  <c r="S105" i="2" s="1"/>
  <c r="H104" i="2"/>
  <c r="S104" i="2" s="1"/>
  <c r="H103" i="2"/>
  <c r="S103" i="2" s="1"/>
  <c r="H102" i="2"/>
  <c r="S102" i="2" s="1"/>
  <c r="H101" i="2"/>
  <c r="S101" i="2" s="1"/>
  <c r="H100" i="2"/>
  <c r="S100" i="2" s="1"/>
  <c r="H99" i="2"/>
  <c r="S99" i="2" s="1"/>
  <c r="H98" i="2"/>
  <c r="S98" i="2" s="1"/>
  <c r="H97" i="2"/>
  <c r="S97" i="2" s="1"/>
  <c r="H96" i="2"/>
  <c r="S96" i="2" s="1"/>
  <c r="H95" i="2"/>
  <c r="S95" i="2" s="1"/>
  <c r="H94" i="2"/>
  <c r="S94" i="2" s="1"/>
  <c r="H93" i="2"/>
  <c r="S93" i="2" s="1"/>
  <c r="H92" i="2"/>
  <c r="S92" i="2" s="1"/>
  <c r="H91" i="2"/>
  <c r="S91" i="2" s="1"/>
  <c r="H90" i="2"/>
  <c r="S90" i="2" s="1"/>
  <c r="H89" i="2"/>
  <c r="S89" i="2" s="1"/>
  <c r="H88" i="2"/>
  <c r="S88" i="2" s="1"/>
  <c r="H87" i="2"/>
  <c r="S87" i="2" s="1"/>
  <c r="H86" i="2"/>
  <c r="S86" i="2" s="1"/>
  <c r="H85" i="2"/>
  <c r="S85" i="2" s="1"/>
  <c r="H84" i="2"/>
  <c r="S84" i="2" s="1"/>
  <c r="H83" i="2"/>
  <c r="S83" i="2" s="1"/>
  <c r="H82" i="2"/>
  <c r="S82" i="2" s="1"/>
  <c r="H81" i="2"/>
  <c r="S81" i="2" s="1"/>
  <c r="H80" i="2"/>
  <c r="S80" i="2" s="1"/>
  <c r="H79" i="2"/>
  <c r="S79" i="2" s="1"/>
  <c r="H78" i="2"/>
  <c r="S78" i="2" s="1"/>
  <c r="H77" i="2"/>
  <c r="S77" i="2" s="1"/>
  <c r="H76" i="2"/>
  <c r="S76" i="2" s="1"/>
  <c r="H75" i="2"/>
  <c r="S75" i="2" s="1"/>
  <c r="H74" i="2"/>
  <c r="S74" i="2" s="1"/>
  <c r="H73" i="2"/>
  <c r="S73" i="2" s="1"/>
  <c r="H72" i="2"/>
  <c r="S72" i="2" s="1"/>
  <c r="H71" i="2"/>
  <c r="S71" i="2" s="1"/>
  <c r="H70" i="2"/>
  <c r="S70" i="2" s="1"/>
  <c r="H69" i="2"/>
  <c r="S69" i="2" s="1"/>
  <c r="H68" i="2"/>
  <c r="S68" i="2" s="1"/>
  <c r="H67" i="2"/>
  <c r="S67" i="2" s="1"/>
  <c r="H66" i="2"/>
  <c r="S66" i="2" s="1"/>
  <c r="H65" i="2"/>
  <c r="S65" i="2" s="1"/>
  <c r="H64" i="2"/>
  <c r="S64" i="2" s="1"/>
  <c r="H63" i="2"/>
  <c r="S63" i="2" s="1"/>
  <c r="H62" i="2"/>
  <c r="S62" i="2" s="1"/>
  <c r="H61" i="2"/>
  <c r="S61" i="2" s="1"/>
  <c r="H60" i="2"/>
  <c r="S60" i="2" s="1"/>
  <c r="H59" i="2"/>
  <c r="S59" i="2" s="1"/>
  <c r="H58" i="2"/>
  <c r="S58" i="2" s="1"/>
  <c r="H57" i="2"/>
  <c r="S57" i="2" s="1"/>
  <c r="H56" i="2"/>
  <c r="S56" i="2" s="1"/>
  <c r="H55" i="2"/>
  <c r="S55" i="2" s="1"/>
  <c r="H54" i="2"/>
  <c r="S54" i="2" s="1"/>
  <c r="H53" i="2"/>
  <c r="S53" i="2" s="1"/>
  <c r="H52" i="2"/>
  <c r="S52" i="2" s="1"/>
  <c r="H51" i="2"/>
  <c r="S51" i="2" s="1"/>
  <c r="H50" i="2"/>
  <c r="S50" i="2" s="1"/>
  <c r="H49" i="2"/>
  <c r="S49" i="2" s="1"/>
  <c r="H48" i="2"/>
  <c r="S48" i="2" s="1"/>
  <c r="H47" i="2"/>
  <c r="S47" i="2" s="1"/>
  <c r="H46" i="2"/>
  <c r="S46" i="2" s="1"/>
  <c r="H45" i="2"/>
  <c r="S45" i="2" s="1"/>
  <c r="H44" i="2"/>
  <c r="S44" i="2" s="1"/>
  <c r="H43" i="2"/>
  <c r="S43" i="2" s="1"/>
  <c r="H42" i="2"/>
  <c r="S42" i="2" s="1"/>
  <c r="H41" i="2"/>
  <c r="S41" i="2" s="1"/>
  <c r="H40" i="2"/>
  <c r="S40" i="2" s="1"/>
  <c r="H39" i="2"/>
  <c r="S39" i="2" s="1"/>
  <c r="H38" i="2"/>
  <c r="S38" i="2" s="1"/>
  <c r="H37" i="2"/>
  <c r="S37" i="2" s="1"/>
  <c r="H36" i="2"/>
  <c r="S36" i="2" s="1"/>
  <c r="H34" i="2"/>
  <c r="S34" i="2" s="1"/>
  <c r="H33" i="2"/>
  <c r="S33" i="2" s="1"/>
  <c r="H32" i="2"/>
  <c r="S32" i="2" s="1"/>
  <c r="H31" i="2"/>
  <c r="S31" i="2" s="1"/>
  <c r="H30" i="2"/>
  <c r="S30" i="2" s="1"/>
  <c r="H29" i="2"/>
  <c r="S29" i="2" s="1"/>
  <c r="H28" i="2"/>
  <c r="S28" i="2" s="1"/>
  <c r="H27" i="2"/>
  <c r="S27" i="2" s="1"/>
  <c r="H26" i="2"/>
  <c r="S26" i="2" s="1"/>
  <c r="H25" i="2"/>
  <c r="S25" i="2" s="1"/>
  <c r="H24" i="2"/>
  <c r="S24" i="2" s="1"/>
  <c r="H23" i="2"/>
  <c r="S23" i="2" s="1"/>
  <c r="H22" i="2"/>
  <c r="S22" i="2" s="1"/>
  <c r="H21" i="2"/>
  <c r="S21" i="2" s="1"/>
  <c r="H20" i="2"/>
  <c r="S20" i="2" s="1"/>
  <c r="H19" i="2"/>
  <c r="S19" i="2" s="1"/>
  <c r="H18" i="2"/>
  <c r="S18" i="2" s="1"/>
  <c r="H17" i="2"/>
  <c r="S17" i="2" s="1"/>
  <c r="H16" i="2"/>
  <c r="S16" i="2" s="1"/>
  <c r="H15" i="2"/>
  <c r="S15" i="2" s="1"/>
  <c r="H14" i="2"/>
  <c r="S14" i="2" s="1"/>
  <c r="H13" i="2"/>
  <c r="S13" i="2" s="1"/>
  <c r="H12" i="2"/>
  <c r="S12" i="2" s="1"/>
  <c r="H11" i="2"/>
  <c r="S11" i="2" s="1"/>
  <c r="H10" i="2"/>
  <c r="S10" i="2" s="1"/>
  <c r="H9" i="2"/>
  <c r="S9" i="2" s="1"/>
  <c r="H8" i="2"/>
  <c r="S8" i="2" s="1"/>
  <c r="H7" i="2"/>
  <c r="S7" i="2" s="1"/>
  <c r="H6" i="2"/>
  <c r="S6" i="2" s="1"/>
  <c r="H5" i="2"/>
  <c r="S5" i="2" s="1"/>
  <c r="H4" i="2"/>
  <c r="S4" i="2" s="1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P204" i="2"/>
  <c r="F201" i="26" s="1"/>
  <c r="O204" i="2"/>
  <c r="G201" i="26" s="1"/>
  <c r="M204" i="2"/>
  <c r="L204" i="2"/>
  <c r="P203" i="2"/>
  <c r="F200" i="26" s="1"/>
  <c r="O203" i="2"/>
  <c r="G200" i="26" s="1"/>
  <c r="M203" i="2"/>
  <c r="L203" i="2"/>
  <c r="P202" i="2"/>
  <c r="F199" i="26" s="1"/>
  <c r="O202" i="2"/>
  <c r="G199" i="26" s="1"/>
  <c r="M202" i="2"/>
  <c r="L202" i="2"/>
  <c r="B199" i="26" s="1"/>
  <c r="P201" i="2"/>
  <c r="F198" i="26" s="1"/>
  <c r="O201" i="2"/>
  <c r="G198" i="26" s="1"/>
  <c r="M201" i="2"/>
  <c r="L201" i="2"/>
  <c r="P200" i="2"/>
  <c r="F197" i="26" s="1"/>
  <c r="O200" i="2"/>
  <c r="G197" i="26" s="1"/>
  <c r="M200" i="2"/>
  <c r="C197" i="26" s="1"/>
  <c r="L200" i="2"/>
  <c r="P199" i="2"/>
  <c r="F196" i="26" s="1"/>
  <c r="O199" i="2"/>
  <c r="G196" i="26" s="1"/>
  <c r="M199" i="2"/>
  <c r="C196" i="26" s="1"/>
  <c r="L199" i="2"/>
  <c r="P198" i="2"/>
  <c r="F195" i="26" s="1"/>
  <c r="O198" i="2"/>
  <c r="G195" i="26" s="1"/>
  <c r="M198" i="2"/>
  <c r="L198" i="2"/>
  <c r="P197" i="2"/>
  <c r="F194" i="26" s="1"/>
  <c r="O197" i="2"/>
  <c r="G194" i="26" s="1"/>
  <c r="M197" i="2"/>
  <c r="L197" i="2"/>
  <c r="P196" i="2"/>
  <c r="F193" i="26" s="1"/>
  <c r="O196" i="2"/>
  <c r="G193" i="26" s="1"/>
  <c r="M196" i="2"/>
  <c r="C193" i="26" s="1"/>
  <c r="L196" i="2"/>
  <c r="P195" i="2"/>
  <c r="F192" i="26" s="1"/>
  <c r="O195" i="2"/>
  <c r="G192" i="26" s="1"/>
  <c r="M195" i="2"/>
  <c r="L195" i="2"/>
  <c r="P194" i="2"/>
  <c r="F191" i="26" s="1"/>
  <c r="O194" i="2"/>
  <c r="G191" i="26" s="1"/>
  <c r="M194" i="2"/>
  <c r="L194" i="2"/>
  <c r="P193" i="2"/>
  <c r="F190" i="26" s="1"/>
  <c r="O193" i="2"/>
  <c r="G190" i="26" s="1"/>
  <c r="M193" i="2"/>
  <c r="C190" i="26" s="1"/>
  <c r="L193" i="2"/>
  <c r="P192" i="2"/>
  <c r="F189" i="26" s="1"/>
  <c r="O192" i="2"/>
  <c r="G189" i="26" s="1"/>
  <c r="M192" i="2"/>
  <c r="C189" i="26" s="1"/>
  <c r="L192" i="2"/>
  <c r="P191" i="2"/>
  <c r="F188" i="26" s="1"/>
  <c r="O191" i="2"/>
  <c r="G188" i="26" s="1"/>
  <c r="M191" i="2"/>
  <c r="L191" i="2"/>
  <c r="P190" i="2"/>
  <c r="F187" i="26" s="1"/>
  <c r="O190" i="2"/>
  <c r="G187" i="26" s="1"/>
  <c r="M190" i="2"/>
  <c r="L190" i="2"/>
  <c r="B187" i="26" s="1"/>
  <c r="P189" i="2"/>
  <c r="F186" i="26" s="1"/>
  <c r="O189" i="2"/>
  <c r="G186" i="26" s="1"/>
  <c r="M189" i="2"/>
  <c r="L189" i="2"/>
  <c r="B186" i="26" s="1"/>
  <c r="P188" i="2"/>
  <c r="F185" i="26" s="1"/>
  <c r="O188" i="2"/>
  <c r="G185" i="26" s="1"/>
  <c r="M188" i="2"/>
  <c r="L188" i="2"/>
  <c r="P187" i="2"/>
  <c r="F184" i="26" s="1"/>
  <c r="O187" i="2"/>
  <c r="G184" i="26" s="1"/>
  <c r="M187" i="2"/>
  <c r="C184" i="26" s="1"/>
  <c r="L187" i="2"/>
  <c r="P186" i="2"/>
  <c r="F183" i="26" s="1"/>
  <c r="O186" i="2"/>
  <c r="G183" i="26" s="1"/>
  <c r="M186" i="2"/>
  <c r="L186" i="2"/>
  <c r="P185" i="2"/>
  <c r="F182" i="26" s="1"/>
  <c r="O185" i="2"/>
  <c r="G182" i="26" s="1"/>
  <c r="M185" i="2"/>
  <c r="L185" i="2"/>
  <c r="P184" i="2"/>
  <c r="F181" i="26" s="1"/>
  <c r="O184" i="2"/>
  <c r="G181" i="26" s="1"/>
  <c r="M184" i="2"/>
  <c r="L184" i="2"/>
  <c r="P183" i="2"/>
  <c r="F180" i="26" s="1"/>
  <c r="O183" i="2"/>
  <c r="G180" i="26" s="1"/>
  <c r="M183" i="2"/>
  <c r="L183" i="2"/>
  <c r="P182" i="2"/>
  <c r="F179" i="26" s="1"/>
  <c r="O182" i="2"/>
  <c r="G179" i="26" s="1"/>
  <c r="M182" i="2"/>
  <c r="L182" i="2"/>
  <c r="P181" i="2"/>
  <c r="F178" i="26" s="1"/>
  <c r="O181" i="2"/>
  <c r="G178" i="26" s="1"/>
  <c r="M181" i="2"/>
  <c r="L181" i="2"/>
  <c r="P180" i="2"/>
  <c r="F177" i="26" s="1"/>
  <c r="O180" i="2"/>
  <c r="G177" i="26" s="1"/>
  <c r="M180" i="2"/>
  <c r="C177" i="26" s="1"/>
  <c r="L180" i="2"/>
  <c r="B177" i="26" s="1"/>
  <c r="P179" i="2"/>
  <c r="F176" i="26" s="1"/>
  <c r="O179" i="2"/>
  <c r="G176" i="26" s="1"/>
  <c r="M179" i="2"/>
  <c r="C176" i="26" s="1"/>
  <c r="L179" i="2"/>
  <c r="P178" i="2"/>
  <c r="F175" i="26" s="1"/>
  <c r="O178" i="2"/>
  <c r="G175" i="26" s="1"/>
  <c r="M178" i="2"/>
  <c r="L178" i="2"/>
  <c r="P177" i="2"/>
  <c r="F174" i="26" s="1"/>
  <c r="O177" i="2"/>
  <c r="G174" i="26" s="1"/>
  <c r="M177" i="2"/>
  <c r="L177" i="2"/>
  <c r="G63" i="21" s="1"/>
  <c r="P176" i="2"/>
  <c r="F173" i="26" s="1"/>
  <c r="O176" i="2"/>
  <c r="G173" i="26" s="1"/>
  <c r="M176" i="2"/>
  <c r="L176" i="2"/>
  <c r="B173" i="26" s="1"/>
  <c r="P175" i="2"/>
  <c r="F172" i="26" s="1"/>
  <c r="O175" i="2"/>
  <c r="G172" i="26" s="1"/>
  <c r="M175" i="2"/>
  <c r="L175" i="2"/>
  <c r="G61" i="21" s="1"/>
  <c r="P174" i="2"/>
  <c r="F171" i="26" s="1"/>
  <c r="O174" i="2"/>
  <c r="G171" i="26" s="1"/>
  <c r="M174" i="2"/>
  <c r="C171" i="26" s="1"/>
  <c r="L174" i="2"/>
  <c r="P173" i="2"/>
  <c r="F170" i="26" s="1"/>
  <c r="O173" i="2"/>
  <c r="G170" i="26" s="1"/>
  <c r="M173" i="2"/>
  <c r="L173" i="2"/>
  <c r="P172" i="2"/>
  <c r="F169" i="26" s="1"/>
  <c r="O172" i="2"/>
  <c r="G169" i="26" s="1"/>
  <c r="M172" i="2"/>
  <c r="L172" i="2"/>
  <c r="P171" i="2"/>
  <c r="F168" i="26" s="1"/>
  <c r="O171" i="2"/>
  <c r="G168" i="26" s="1"/>
  <c r="M171" i="2"/>
  <c r="L171" i="2"/>
  <c r="B168" i="26" s="1"/>
  <c r="P170" i="2"/>
  <c r="F167" i="26" s="1"/>
  <c r="O170" i="2"/>
  <c r="G167" i="26" s="1"/>
  <c r="M170" i="2"/>
  <c r="C167" i="26" s="1"/>
  <c r="L170" i="2"/>
  <c r="P169" i="2"/>
  <c r="F166" i="26" s="1"/>
  <c r="O169" i="2"/>
  <c r="G166" i="26" s="1"/>
  <c r="M169" i="2"/>
  <c r="L169" i="2"/>
  <c r="P168" i="2"/>
  <c r="F165" i="26" s="1"/>
  <c r="O168" i="2"/>
  <c r="G165" i="26" s="1"/>
  <c r="M168" i="2"/>
  <c r="L168" i="2"/>
  <c r="P167" i="2"/>
  <c r="F164" i="26" s="1"/>
  <c r="O167" i="2"/>
  <c r="G164" i="26" s="1"/>
  <c r="M167" i="2"/>
  <c r="L167" i="2"/>
  <c r="B164" i="26" s="1"/>
  <c r="P166" i="2"/>
  <c r="F163" i="26" s="1"/>
  <c r="O166" i="2"/>
  <c r="G163" i="26" s="1"/>
  <c r="M166" i="2"/>
  <c r="L166" i="2"/>
  <c r="B163" i="26" s="1"/>
  <c r="P165" i="2"/>
  <c r="F162" i="26" s="1"/>
  <c r="O165" i="2"/>
  <c r="G162" i="26" s="1"/>
  <c r="M165" i="2"/>
  <c r="C162" i="26" s="1"/>
  <c r="L165" i="2"/>
  <c r="G51" i="21" s="1"/>
  <c r="P164" i="2"/>
  <c r="F161" i="26" s="1"/>
  <c r="O164" i="2"/>
  <c r="G161" i="26" s="1"/>
  <c r="M164" i="2"/>
  <c r="H50" i="21" s="1"/>
  <c r="L164" i="2"/>
  <c r="P163" i="2"/>
  <c r="F160" i="26" s="1"/>
  <c r="O163" i="2"/>
  <c r="G160" i="26" s="1"/>
  <c r="M163" i="2"/>
  <c r="L163" i="2"/>
  <c r="P162" i="2"/>
  <c r="F159" i="26" s="1"/>
  <c r="O162" i="2"/>
  <c r="G159" i="26" s="1"/>
  <c r="M162" i="2"/>
  <c r="L162" i="2"/>
  <c r="P161" i="2"/>
  <c r="F158" i="26" s="1"/>
  <c r="O161" i="2"/>
  <c r="G158" i="26" s="1"/>
  <c r="M161" i="2"/>
  <c r="L161" i="2"/>
  <c r="P160" i="2"/>
  <c r="F157" i="26" s="1"/>
  <c r="O160" i="2"/>
  <c r="G157" i="26" s="1"/>
  <c r="M160" i="2"/>
  <c r="L160" i="2"/>
  <c r="P159" i="2"/>
  <c r="F156" i="26" s="1"/>
  <c r="O159" i="2"/>
  <c r="G156" i="26" s="1"/>
  <c r="M159" i="2"/>
  <c r="L159" i="2"/>
  <c r="G45" i="21" s="1"/>
  <c r="P158" i="2"/>
  <c r="F155" i="26" s="1"/>
  <c r="O158" i="2"/>
  <c r="G155" i="26" s="1"/>
  <c r="M158" i="2"/>
  <c r="C155" i="26" s="1"/>
  <c r="L158" i="2"/>
  <c r="P157" i="2"/>
  <c r="F154" i="26" s="1"/>
  <c r="O157" i="2"/>
  <c r="G154" i="26" s="1"/>
  <c r="M157" i="2"/>
  <c r="C154" i="26" s="1"/>
  <c r="L157" i="2"/>
  <c r="G43" i="21" s="1"/>
  <c r="P156" i="2"/>
  <c r="F153" i="26" s="1"/>
  <c r="O156" i="2"/>
  <c r="G153" i="26" s="1"/>
  <c r="M156" i="2"/>
  <c r="H42" i="21" s="1"/>
  <c r="L156" i="2"/>
  <c r="P155" i="2"/>
  <c r="F152" i="26" s="1"/>
  <c r="O155" i="2"/>
  <c r="G152" i="26" s="1"/>
  <c r="M155" i="2"/>
  <c r="C152" i="26" s="1"/>
  <c r="L155" i="2"/>
  <c r="F4" i="2"/>
  <c r="R4" i="2" s="1"/>
  <c r="P154" i="2"/>
  <c r="F151" i="26" s="1"/>
  <c r="O154" i="2"/>
  <c r="G151" i="26" s="1"/>
  <c r="M154" i="2"/>
  <c r="H40" i="21" s="1"/>
  <c r="L154" i="2"/>
  <c r="B151" i="26" s="1"/>
  <c r="P153" i="2"/>
  <c r="F150" i="26" s="1"/>
  <c r="O153" i="2"/>
  <c r="G150" i="26" s="1"/>
  <c r="M153" i="2"/>
  <c r="L153" i="2"/>
  <c r="P152" i="2"/>
  <c r="F149" i="26" s="1"/>
  <c r="O152" i="2"/>
  <c r="G149" i="26" s="1"/>
  <c r="M152" i="2"/>
  <c r="L152" i="2"/>
  <c r="B149" i="26" s="1"/>
  <c r="P151" i="2"/>
  <c r="F148" i="26" s="1"/>
  <c r="O151" i="2"/>
  <c r="G148" i="26" s="1"/>
  <c r="M151" i="2"/>
  <c r="C148" i="26" s="1"/>
  <c r="L151" i="2"/>
  <c r="P150" i="2"/>
  <c r="F147" i="26" s="1"/>
  <c r="O150" i="2"/>
  <c r="G147" i="26" s="1"/>
  <c r="M150" i="2"/>
  <c r="C147" i="26" s="1"/>
  <c r="L150" i="2"/>
  <c r="P149" i="2"/>
  <c r="F146" i="26" s="1"/>
  <c r="O149" i="2"/>
  <c r="G146" i="26" s="1"/>
  <c r="M149" i="2"/>
  <c r="L149" i="2"/>
  <c r="B146" i="26" s="1"/>
  <c r="P148" i="2"/>
  <c r="F145" i="26" s="1"/>
  <c r="O148" i="2"/>
  <c r="G145" i="26" s="1"/>
  <c r="M148" i="2"/>
  <c r="H34" i="21" s="1"/>
  <c r="L148" i="2"/>
  <c r="B145" i="26" s="1"/>
  <c r="P147" i="2"/>
  <c r="F144" i="26" s="1"/>
  <c r="O147" i="2"/>
  <c r="G144" i="26" s="1"/>
  <c r="M147" i="2"/>
  <c r="L147" i="2"/>
  <c r="P146" i="2"/>
  <c r="F143" i="26" s="1"/>
  <c r="O146" i="2"/>
  <c r="G143" i="26" s="1"/>
  <c r="M146" i="2"/>
  <c r="L146" i="2"/>
  <c r="P145" i="2"/>
  <c r="F142" i="26" s="1"/>
  <c r="O145" i="2"/>
  <c r="G142" i="26" s="1"/>
  <c r="M145" i="2"/>
  <c r="L145" i="2"/>
  <c r="P144" i="2"/>
  <c r="F141" i="26" s="1"/>
  <c r="O144" i="2"/>
  <c r="G141" i="26" s="1"/>
  <c r="M144" i="2"/>
  <c r="H30" i="21" s="1"/>
  <c r="L144" i="2"/>
  <c r="B141" i="26" s="1"/>
  <c r="P143" i="2"/>
  <c r="F140" i="26" s="1"/>
  <c r="O143" i="2"/>
  <c r="G140" i="26" s="1"/>
  <c r="M143" i="2"/>
  <c r="L143" i="2"/>
  <c r="P142" i="2"/>
  <c r="F139" i="26" s="1"/>
  <c r="O142" i="2"/>
  <c r="G139" i="26" s="1"/>
  <c r="M142" i="2"/>
  <c r="L142" i="2"/>
  <c r="P141" i="2"/>
  <c r="F138" i="26" s="1"/>
  <c r="O141" i="2"/>
  <c r="G138" i="26" s="1"/>
  <c r="M141" i="2"/>
  <c r="L141" i="2"/>
  <c r="P140" i="2"/>
  <c r="F137" i="26" s="1"/>
  <c r="O140" i="2"/>
  <c r="G137" i="26" s="1"/>
  <c r="M140" i="2"/>
  <c r="L140" i="2"/>
  <c r="B137" i="26" s="1"/>
  <c r="P139" i="2"/>
  <c r="F136" i="26" s="1"/>
  <c r="O139" i="2"/>
  <c r="G136" i="26" s="1"/>
  <c r="M139" i="2"/>
  <c r="L139" i="2"/>
  <c r="B136" i="26" s="1"/>
  <c r="P138" i="2"/>
  <c r="F135" i="26" s="1"/>
  <c r="O138" i="2"/>
  <c r="G135" i="26" s="1"/>
  <c r="M138" i="2"/>
  <c r="L138" i="2"/>
  <c r="P137" i="2"/>
  <c r="F134" i="26" s="1"/>
  <c r="O137" i="2"/>
  <c r="G134" i="26" s="1"/>
  <c r="M137" i="2"/>
  <c r="L137" i="2"/>
  <c r="P136" i="2"/>
  <c r="F133" i="26" s="1"/>
  <c r="O136" i="2"/>
  <c r="G133" i="26" s="1"/>
  <c r="M136" i="2"/>
  <c r="L136" i="2"/>
  <c r="P135" i="2"/>
  <c r="F132" i="26" s="1"/>
  <c r="O135" i="2"/>
  <c r="G132" i="26" s="1"/>
  <c r="M135" i="2"/>
  <c r="L135" i="2"/>
  <c r="P134" i="2"/>
  <c r="F131" i="26" s="1"/>
  <c r="O134" i="2"/>
  <c r="G131" i="26" s="1"/>
  <c r="M134" i="2"/>
  <c r="L134" i="2"/>
  <c r="B131" i="26" s="1"/>
  <c r="P133" i="2"/>
  <c r="F130" i="26" s="1"/>
  <c r="O133" i="2"/>
  <c r="G130" i="26" s="1"/>
  <c r="M133" i="2"/>
  <c r="C130" i="26" s="1"/>
  <c r="L133" i="2"/>
  <c r="P132" i="2"/>
  <c r="F129" i="26" s="1"/>
  <c r="O132" i="2"/>
  <c r="G129" i="26" s="1"/>
  <c r="M132" i="2"/>
  <c r="L132" i="2"/>
  <c r="P131" i="2"/>
  <c r="F128" i="26" s="1"/>
  <c r="O131" i="2"/>
  <c r="G128" i="26" s="1"/>
  <c r="M131" i="2"/>
  <c r="C128" i="26" s="1"/>
  <c r="L131" i="2"/>
  <c r="P130" i="2"/>
  <c r="F127" i="26" s="1"/>
  <c r="O130" i="2"/>
  <c r="G127" i="26" s="1"/>
  <c r="M130" i="2"/>
  <c r="L130" i="2"/>
  <c r="P129" i="2"/>
  <c r="F126" i="26" s="1"/>
  <c r="O129" i="2"/>
  <c r="G126" i="26" s="1"/>
  <c r="M129" i="2"/>
  <c r="L129" i="2"/>
  <c r="P128" i="2"/>
  <c r="F125" i="26" s="1"/>
  <c r="O128" i="2"/>
  <c r="G125" i="26" s="1"/>
  <c r="M128" i="2"/>
  <c r="L128" i="2"/>
  <c r="P127" i="2"/>
  <c r="F124" i="26" s="1"/>
  <c r="O127" i="2"/>
  <c r="G124" i="26" s="1"/>
  <c r="M127" i="2"/>
  <c r="L127" i="2"/>
  <c r="B124" i="26" s="1"/>
  <c r="P126" i="2"/>
  <c r="F123" i="26" s="1"/>
  <c r="O126" i="2"/>
  <c r="G123" i="26" s="1"/>
  <c r="M126" i="2"/>
  <c r="L126" i="2"/>
  <c r="P125" i="2"/>
  <c r="F122" i="26" s="1"/>
  <c r="O125" i="2"/>
  <c r="G122" i="26" s="1"/>
  <c r="M125" i="2"/>
  <c r="L125" i="2"/>
  <c r="P124" i="2"/>
  <c r="F121" i="26" s="1"/>
  <c r="O124" i="2"/>
  <c r="G121" i="26" s="1"/>
  <c r="M124" i="2"/>
  <c r="L124" i="2"/>
  <c r="P123" i="2"/>
  <c r="F120" i="26" s="1"/>
  <c r="O123" i="2"/>
  <c r="G120" i="26" s="1"/>
  <c r="M123" i="2"/>
  <c r="L123" i="2"/>
  <c r="P122" i="2"/>
  <c r="F119" i="26" s="1"/>
  <c r="O122" i="2"/>
  <c r="G119" i="26" s="1"/>
  <c r="M122" i="2"/>
  <c r="L122" i="2"/>
  <c r="B119" i="26" s="1"/>
  <c r="P121" i="2"/>
  <c r="F118" i="26" s="1"/>
  <c r="O121" i="2"/>
  <c r="G118" i="26" s="1"/>
  <c r="M121" i="2"/>
  <c r="L121" i="2"/>
  <c r="P120" i="2"/>
  <c r="F117" i="26" s="1"/>
  <c r="O120" i="2"/>
  <c r="G117" i="26" s="1"/>
  <c r="M120" i="2"/>
  <c r="L120" i="2"/>
  <c r="P119" i="2"/>
  <c r="F116" i="26" s="1"/>
  <c r="O119" i="2"/>
  <c r="G116" i="26" s="1"/>
  <c r="M119" i="2"/>
  <c r="L119" i="2"/>
  <c r="P118" i="2"/>
  <c r="F115" i="26" s="1"/>
  <c r="O118" i="2"/>
  <c r="G115" i="26" s="1"/>
  <c r="M118" i="2"/>
  <c r="C115" i="26" s="1"/>
  <c r="L118" i="2"/>
  <c r="P117" i="2"/>
  <c r="F114" i="26" s="1"/>
  <c r="O117" i="2"/>
  <c r="G114" i="26" s="1"/>
  <c r="M117" i="2"/>
  <c r="C114" i="26" s="1"/>
  <c r="L117" i="2"/>
  <c r="P116" i="2"/>
  <c r="F113" i="26" s="1"/>
  <c r="O116" i="2"/>
  <c r="G113" i="26" s="1"/>
  <c r="M116" i="2"/>
  <c r="L116" i="2"/>
  <c r="P115" i="2"/>
  <c r="F112" i="26" s="1"/>
  <c r="O115" i="2"/>
  <c r="G112" i="26" s="1"/>
  <c r="M115" i="2"/>
  <c r="L115" i="2"/>
  <c r="P114" i="2"/>
  <c r="F111" i="26" s="1"/>
  <c r="O114" i="2"/>
  <c r="G111" i="26" s="1"/>
  <c r="M114" i="2"/>
  <c r="L114" i="2"/>
  <c r="P113" i="2"/>
  <c r="F110" i="26" s="1"/>
  <c r="O113" i="2"/>
  <c r="G110" i="26" s="1"/>
  <c r="M113" i="2"/>
  <c r="L113" i="2"/>
  <c r="P112" i="2"/>
  <c r="F109" i="26" s="1"/>
  <c r="O112" i="2"/>
  <c r="G109" i="26" s="1"/>
  <c r="M112" i="2"/>
  <c r="C109" i="26" s="1"/>
  <c r="L112" i="2"/>
  <c r="P111" i="2"/>
  <c r="F108" i="26" s="1"/>
  <c r="O111" i="2"/>
  <c r="G108" i="26" s="1"/>
  <c r="M111" i="2"/>
  <c r="L111" i="2"/>
  <c r="P110" i="2"/>
  <c r="F107" i="26" s="1"/>
  <c r="O110" i="2"/>
  <c r="G107" i="26" s="1"/>
  <c r="M110" i="2"/>
  <c r="L110" i="2"/>
  <c r="P109" i="2"/>
  <c r="F106" i="26" s="1"/>
  <c r="O109" i="2"/>
  <c r="G106" i="26" s="1"/>
  <c r="M109" i="2"/>
  <c r="L109" i="2"/>
  <c r="B106" i="26" s="1"/>
  <c r="P108" i="2"/>
  <c r="F105" i="26" s="1"/>
  <c r="O108" i="2"/>
  <c r="G105" i="26" s="1"/>
  <c r="M108" i="2"/>
  <c r="L108" i="2"/>
  <c r="P107" i="2"/>
  <c r="F104" i="26" s="1"/>
  <c r="O107" i="2"/>
  <c r="G104" i="26" s="1"/>
  <c r="M107" i="2"/>
  <c r="C104" i="26" s="1"/>
  <c r="L107" i="2"/>
  <c r="P106" i="2"/>
  <c r="F103" i="26" s="1"/>
  <c r="O106" i="2"/>
  <c r="G103" i="26" s="1"/>
  <c r="M106" i="2"/>
  <c r="C103" i="21" s="1"/>
  <c r="L106" i="2"/>
  <c r="B103" i="21" s="1"/>
  <c r="P105" i="2"/>
  <c r="F102" i="26" s="1"/>
  <c r="O105" i="2"/>
  <c r="G102" i="26" s="1"/>
  <c r="M105" i="2"/>
  <c r="L105" i="2"/>
  <c r="P104" i="2"/>
  <c r="F101" i="26" s="1"/>
  <c r="O104" i="2"/>
  <c r="G101" i="26" s="1"/>
  <c r="M104" i="2"/>
  <c r="C101" i="26" s="1"/>
  <c r="L104" i="2"/>
  <c r="B101" i="26" s="1"/>
  <c r="P103" i="2"/>
  <c r="F100" i="26" s="1"/>
  <c r="O103" i="2"/>
  <c r="G100" i="26" s="1"/>
  <c r="M103" i="2"/>
  <c r="L103" i="2"/>
  <c r="P102" i="2"/>
  <c r="F99" i="26" s="1"/>
  <c r="O102" i="2"/>
  <c r="G99" i="26" s="1"/>
  <c r="M102" i="2"/>
  <c r="L102" i="2"/>
  <c r="P101" i="2"/>
  <c r="F98" i="26" s="1"/>
  <c r="O101" i="2"/>
  <c r="G98" i="26" s="1"/>
  <c r="M101" i="2"/>
  <c r="L101" i="2"/>
  <c r="B98" i="21" s="1"/>
  <c r="P100" i="2"/>
  <c r="F97" i="26" s="1"/>
  <c r="O100" i="2"/>
  <c r="G97" i="26" s="1"/>
  <c r="M100" i="2"/>
  <c r="L100" i="2"/>
  <c r="P99" i="2"/>
  <c r="F96" i="26" s="1"/>
  <c r="O99" i="2"/>
  <c r="G96" i="26" s="1"/>
  <c r="M99" i="2"/>
  <c r="L99" i="2"/>
  <c r="P98" i="2"/>
  <c r="F95" i="26" s="1"/>
  <c r="O98" i="2"/>
  <c r="G95" i="26" s="1"/>
  <c r="M98" i="2"/>
  <c r="L98" i="2"/>
  <c r="P97" i="2"/>
  <c r="F94" i="26" s="1"/>
  <c r="O97" i="2"/>
  <c r="G94" i="26" s="1"/>
  <c r="M97" i="2"/>
  <c r="L97" i="2"/>
  <c r="P96" i="2"/>
  <c r="F93" i="26" s="1"/>
  <c r="O96" i="2"/>
  <c r="G93" i="26" s="1"/>
  <c r="M96" i="2"/>
  <c r="C93" i="26" s="1"/>
  <c r="L96" i="2"/>
  <c r="P95" i="2"/>
  <c r="F92" i="26" s="1"/>
  <c r="O95" i="2"/>
  <c r="G92" i="26" s="1"/>
  <c r="M95" i="2"/>
  <c r="L95" i="2"/>
  <c r="P94" i="2"/>
  <c r="F91" i="26" s="1"/>
  <c r="O94" i="2"/>
  <c r="G91" i="26" s="1"/>
  <c r="M94" i="2"/>
  <c r="L94" i="2"/>
  <c r="P93" i="2"/>
  <c r="F90" i="26" s="1"/>
  <c r="O93" i="2"/>
  <c r="G90" i="26" s="1"/>
  <c r="M93" i="2"/>
  <c r="L93" i="2"/>
  <c r="P92" i="2"/>
  <c r="F89" i="26" s="1"/>
  <c r="O92" i="2"/>
  <c r="G89" i="26" s="1"/>
  <c r="M92" i="2"/>
  <c r="L92" i="2"/>
  <c r="P91" i="2"/>
  <c r="F88" i="26" s="1"/>
  <c r="O91" i="2"/>
  <c r="G88" i="26" s="1"/>
  <c r="M91" i="2"/>
  <c r="L91" i="2"/>
  <c r="P90" i="2"/>
  <c r="F87" i="26" s="1"/>
  <c r="O90" i="2"/>
  <c r="G87" i="26" s="1"/>
  <c r="M90" i="2"/>
  <c r="L90" i="2"/>
  <c r="P89" i="2"/>
  <c r="F86" i="26" s="1"/>
  <c r="O89" i="2"/>
  <c r="G86" i="26" s="1"/>
  <c r="M89" i="2"/>
  <c r="L89" i="2"/>
  <c r="P88" i="2"/>
  <c r="F85" i="26" s="1"/>
  <c r="O88" i="2"/>
  <c r="G85" i="26" s="1"/>
  <c r="M88" i="2"/>
  <c r="L88" i="2"/>
  <c r="P87" i="2"/>
  <c r="F84" i="26" s="1"/>
  <c r="O87" i="2"/>
  <c r="G84" i="26" s="1"/>
  <c r="M87" i="2"/>
  <c r="C84" i="21" s="1"/>
  <c r="L87" i="2"/>
  <c r="P86" i="2"/>
  <c r="F83" i="26" s="1"/>
  <c r="O86" i="2"/>
  <c r="G83" i="26" s="1"/>
  <c r="M86" i="2"/>
  <c r="L86" i="2"/>
  <c r="P85" i="2"/>
  <c r="F82" i="26" s="1"/>
  <c r="O85" i="2"/>
  <c r="G82" i="26" s="1"/>
  <c r="M85" i="2"/>
  <c r="L85" i="2"/>
  <c r="B82" i="21" s="1"/>
  <c r="P84" i="2"/>
  <c r="F81" i="26" s="1"/>
  <c r="O84" i="2"/>
  <c r="G81" i="26" s="1"/>
  <c r="M84" i="2"/>
  <c r="L84" i="2"/>
  <c r="P83" i="2"/>
  <c r="F80" i="26" s="1"/>
  <c r="O83" i="2"/>
  <c r="G80" i="26" s="1"/>
  <c r="M83" i="2"/>
  <c r="L83" i="2"/>
  <c r="P82" i="2"/>
  <c r="F79" i="26" s="1"/>
  <c r="O82" i="2"/>
  <c r="G79" i="26" s="1"/>
  <c r="M82" i="2"/>
  <c r="L82" i="2"/>
  <c r="P81" i="2"/>
  <c r="F78" i="26" s="1"/>
  <c r="O81" i="2"/>
  <c r="G78" i="26" s="1"/>
  <c r="M81" i="2"/>
  <c r="L81" i="2"/>
  <c r="P80" i="2"/>
  <c r="F77" i="26" s="1"/>
  <c r="O80" i="2"/>
  <c r="G77" i="26" s="1"/>
  <c r="M80" i="2"/>
  <c r="L80" i="2"/>
  <c r="P79" i="2"/>
  <c r="F76" i="26" s="1"/>
  <c r="O79" i="2"/>
  <c r="G76" i="26" s="1"/>
  <c r="M79" i="2"/>
  <c r="L79" i="2"/>
  <c r="B76" i="21" s="1"/>
  <c r="P78" i="2"/>
  <c r="F75" i="26"/>
  <c r="O78" i="2"/>
  <c r="G75" i="26" s="1"/>
  <c r="M78" i="2"/>
  <c r="L78" i="2"/>
  <c r="P77" i="2"/>
  <c r="O77" i="2"/>
  <c r="M77" i="2"/>
  <c r="L77" i="2"/>
  <c r="P76" i="2"/>
  <c r="O76" i="2"/>
  <c r="M76" i="2"/>
  <c r="L76" i="2"/>
  <c r="P75" i="2"/>
  <c r="O75" i="2"/>
  <c r="M75" i="2"/>
  <c r="L75" i="2"/>
  <c r="P74" i="2"/>
  <c r="O74" i="2"/>
  <c r="M74" i="2"/>
  <c r="L74" i="2"/>
  <c r="P73" i="2"/>
  <c r="O73" i="2"/>
  <c r="M73" i="2"/>
  <c r="L73" i="2"/>
  <c r="P72" i="2"/>
  <c r="O72" i="2"/>
  <c r="M72" i="2"/>
  <c r="C69" i="26" s="1"/>
  <c r="L72" i="2"/>
  <c r="P71" i="2"/>
  <c r="O71" i="2"/>
  <c r="M71" i="2"/>
  <c r="L71" i="2"/>
  <c r="P70" i="2"/>
  <c r="F67" i="26" s="1"/>
  <c r="O70" i="2"/>
  <c r="M70" i="2"/>
  <c r="L70" i="2"/>
  <c r="P69" i="2"/>
  <c r="O69" i="2"/>
  <c r="M69" i="2"/>
  <c r="L69" i="2"/>
  <c r="P68" i="2"/>
  <c r="O68" i="2"/>
  <c r="M68" i="2"/>
  <c r="C65" i="21" s="1"/>
  <c r="L68" i="2"/>
  <c r="P67" i="2"/>
  <c r="O67" i="2"/>
  <c r="M67" i="2"/>
  <c r="L67" i="2"/>
  <c r="P66" i="2"/>
  <c r="O66" i="2"/>
  <c r="M66" i="2"/>
  <c r="L66" i="2"/>
  <c r="P65" i="2"/>
  <c r="O65" i="2"/>
  <c r="M65" i="2"/>
  <c r="L65" i="2"/>
  <c r="P64" i="2"/>
  <c r="F61" i="26" s="1"/>
  <c r="O64" i="2"/>
  <c r="M64" i="2"/>
  <c r="L64" i="2"/>
  <c r="P63" i="2"/>
  <c r="O63" i="2"/>
  <c r="M63" i="2"/>
  <c r="L63" i="2"/>
  <c r="P62" i="2"/>
  <c r="O62" i="2"/>
  <c r="M62" i="2"/>
  <c r="L62" i="2"/>
  <c r="P61" i="2"/>
  <c r="O61" i="2"/>
  <c r="M61" i="2"/>
  <c r="L61" i="2"/>
  <c r="P60" i="2"/>
  <c r="O60" i="2"/>
  <c r="G57" i="26" s="1"/>
  <c r="M60" i="2"/>
  <c r="L60" i="2"/>
  <c r="P59" i="2"/>
  <c r="F56" i="26" s="1"/>
  <c r="O59" i="2"/>
  <c r="G56" i="26" s="1"/>
  <c r="M59" i="2"/>
  <c r="L59" i="2"/>
  <c r="P58" i="2"/>
  <c r="O58" i="2"/>
  <c r="M58" i="2"/>
  <c r="L58" i="2"/>
  <c r="P57" i="2"/>
  <c r="F54" i="26" s="1"/>
  <c r="O57" i="2"/>
  <c r="G54" i="26" s="1"/>
  <c r="M57" i="2"/>
  <c r="L57" i="2"/>
  <c r="P56" i="2"/>
  <c r="O56" i="2"/>
  <c r="M56" i="2"/>
  <c r="L56" i="2"/>
  <c r="P55" i="2"/>
  <c r="O55" i="2"/>
  <c r="M55" i="2"/>
  <c r="L55" i="2"/>
  <c r="P54" i="2"/>
  <c r="O54" i="2"/>
  <c r="M54" i="2"/>
  <c r="L54" i="2"/>
  <c r="P53" i="2"/>
  <c r="O53" i="2"/>
  <c r="M53" i="2"/>
  <c r="L53" i="2"/>
  <c r="P52" i="2"/>
  <c r="O52" i="2"/>
  <c r="M52" i="2"/>
  <c r="L52" i="2"/>
  <c r="P51" i="2"/>
  <c r="O51" i="2"/>
  <c r="M51" i="2"/>
  <c r="L51" i="2"/>
  <c r="P50" i="2"/>
  <c r="O50" i="2"/>
  <c r="M50" i="2"/>
  <c r="L50" i="2"/>
  <c r="P49" i="2"/>
  <c r="F46" i="26" s="1"/>
  <c r="O49" i="2"/>
  <c r="M49" i="2"/>
  <c r="L49" i="2"/>
  <c r="P48" i="2"/>
  <c r="O48" i="2"/>
  <c r="M48" i="2"/>
  <c r="L48" i="2"/>
  <c r="P47" i="2"/>
  <c r="F44" i="26" s="1"/>
  <c r="O47" i="2"/>
  <c r="M47" i="2"/>
  <c r="L47" i="2"/>
  <c r="P46" i="2"/>
  <c r="O46" i="2"/>
  <c r="M46" i="2"/>
  <c r="L46" i="2"/>
  <c r="P45" i="2"/>
  <c r="F42" i="26" s="1"/>
  <c r="O45" i="2"/>
  <c r="M45" i="2"/>
  <c r="L45" i="2"/>
  <c r="P16" i="2"/>
  <c r="P15" i="2"/>
  <c r="P14" i="2"/>
  <c r="P13" i="2"/>
  <c r="F11" i="26" s="1"/>
  <c r="P12" i="2"/>
  <c r="P11" i="2"/>
  <c r="F9" i="26" s="1"/>
  <c r="P10" i="2"/>
  <c r="P9" i="2"/>
  <c r="F7" i="26" s="1"/>
  <c r="F4" i="1"/>
  <c r="C2" i="6"/>
  <c r="A5" i="1"/>
  <c r="A6" i="1" s="1"/>
  <c r="O16" i="2" s="1"/>
  <c r="K108" i="1"/>
  <c r="H108" i="1"/>
  <c r="K39" i="1"/>
  <c r="H39" i="1"/>
  <c r="J39" i="1" s="1"/>
  <c r="I39" i="1" s="1"/>
  <c r="H107" i="1"/>
  <c r="H106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" i="1"/>
  <c r="H4" i="1"/>
  <c r="H105" i="1"/>
  <c r="K107" i="1"/>
  <c r="K106" i="1"/>
  <c r="M106" i="1" s="1"/>
  <c r="L106" i="1" s="1"/>
  <c r="K105" i="1"/>
  <c r="B3" i="25"/>
  <c r="P5" i="2"/>
  <c r="F3" i="26" s="1"/>
  <c r="P7" i="2"/>
  <c r="P8" i="2"/>
  <c r="K4" i="1"/>
  <c r="K5" i="1"/>
  <c r="M5" i="1" s="1"/>
  <c r="L5" i="1" s="1"/>
  <c r="K7" i="1"/>
  <c r="M7" i="1" s="1"/>
  <c r="L7" i="1" s="1"/>
  <c r="K8" i="1"/>
  <c r="K9" i="1"/>
  <c r="K10" i="1"/>
  <c r="K11" i="1"/>
  <c r="K12" i="1"/>
  <c r="K13" i="1"/>
  <c r="K14" i="1"/>
  <c r="M14" i="1" s="1"/>
  <c r="L14" i="1" s="1"/>
  <c r="K15" i="1"/>
  <c r="K16" i="1"/>
  <c r="K17" i="1"/>
  <c r="K18" i="1"/>
  <c r="M18" i="1" s="1"/>
  <c r="L18" i="1" s="1"/>
  <c r="K19" i="1"/>
  <c r="K20" i="1"/>
  <c r="K21" i="1"/>
  <c r="K22" i="1"/>
  <c r="M22" i="1" s="1"/>
  <c r="L22" i="1" s="1"/>
  <c r="K23" i="1"/>
  <c r="K24" i="1"/>
  <c r="K25" i="1"/>
  <c r="K26" i="1"/>
  <c r="K27" i="1"/>
  <c r="K28" i="1"/>
  <c r="K29" i="1"/>
  <c r="K30" i="1"/>
  <c r="K31" i="1"/>
  <c r="K32" i="1"/>
  <c r="K33" i="1"/>
  <c r="K34" i="1"/>
  <c r="M34" i="1" s="1"/>
  <c r="K35" i="1"/>
  <c r="K36" i="1"/>
  <c r="K37" i="1"/>
  <c r="K38" i="1"/>
  <c r="K40" i="1"/>
  <c r="K41" i="1"/>
  <c r="K42" i="1"/>
  <c r="K43" i="1"/>
  <c r="M43" i="1" s="1"/>
  <c r="L43" i="1" s="1"/>
  <c r="K44" i="1"/>
  <c r="K45" i="1"/>
  <c r="K46" i="1"/>
  <c r="K47" i="1"/>
  <c r="K48" i="1"/>
  <c r="K49" i="1"/>
  <c r="K50" i="1"/>
  <c r="K51" i="1"/>
  <c r="M51" i="1" s="1"/>
  <c r="L51" i="1" s="1"/>
  <c r="K52" i="1"/>
  <c r="M52" i="1" s="1"/>
  <c r="L52" i="1" s="1"/>
  <c r="K53" i="1"/>
  <c r="M53" i="1" s="1"/>
  <c r="L53" i="1" s="1"/>
  <c r="K54" i="1"/>
  <c r="M54" i="1" s="1"/>
  <c r="L54" i="1" s="1"/>
  <c r="K55" i="1"/>
  <c r="M55" i="1" s="1"/>
  <c r="L55" i="1" s="1"/>
  <c r="K56" i="1"/>
  <c r="M56" i="1" s="1"/>
  <c r="L56" i="1" s="1"/>
  <c r="K57" i="1"/>
  <c r="M57" i="1" s="1"/>
  <c r="L57" i="1" s="1"/>
  <c r="K58" i="1"/>
  <c r="M58" i="1" s="1"/>
  <c r="L58" i="1" s="1"/>
  <c r="K59" i="1"/>
  <c r="K60" i="1"/>
  <c r="K61" i="1"/>
  <c r="K62" i="1"/>
  <c r="K63" i="1"/>
  <c r="M63" i="1" s="1"/>
  <c r="L63" i="1" s="1"/>
  <c r="K64" i="1"/>
  <c r="M64" i="1" s="1"/>
  <c r="L64" i="1" s="1"/>
  <c r="K65" i="1"/>
  <c r="M65" i="1" s="1"/>
  <c r="L65" i="1" s="1"/>
  <c r="K66" i="1"/>
  <c r="K67" i="1"/>
  <c r="K68" i="1"/>
  <c r="K69" i="1"/>
  <c r="M69" i="1" s="1"/>
  <c r="L69" i="1" s="1"/>
  <c r="K70" i="1"/>
  <c r="M70" i="1" s="1"/>
  <c r="L70" i="1" s="1"/>
  <c r="K71" i="1"/>
  <c r="M71" i="1" s="1"/>
  <c r="L71" i="1" s="1"/>
  <c r="K72" i="1"/>
  <c r="M72" i="1" s="1"/>
  <c r="L72" i="1" s="1"/>
  <c r="K73" i="1"/>
  <c r="M73" i="1" s="1"/>
  <c r="L73" i="1" s="1"/>
  <c r="K74" i="1"/>
  <c r="K75" i="1"/>
  <c r="M75" i="1" s="1"/>
  <c r="L75" i="1" s="1"/>
  <c r="K76" i="1"/>
  <c r="K77" i="1"/>
  <c r="K78" i="1"/>
  <c r="K79" i="1"/>
  <c r="K80" i="1"/>
  <c r="K81" i="1"/>
  <c r="M81" i="1" s="1"/>
  <c r="L81" i="1" s="1"/>
  <c r="K82" i="1"/>
  <c r="K83" i="1"/>
  <c r="M83" i="1" s="1"/>
  <c r="L83" i="1" s="1"/>
  <c r="K84" i="1"/>
  <c r="M84" i="1" s="1"/>
  <c r="L84" i="1" s="1"/>
  <c r="K85" i="1"/>
  <c r="M85" i="1" s="1"/>
  <c r="L85" i="1" s="1"/>
  <c r="K86" i="1"/>
  <c r="M86" i="1" s="1"/>
  <c r="L86" i="1" s="1"/>
  <c r="K87" i="1"/>
  <c r="M87" i="1" s="1"/>
  <c r="L87" i="1" s="1"/>
  <c r="K88" i="1"/>
  <c r="K89" i="1"/>
  <c r="M89" i="1" s="1"/>
  <c r="L89" i="1" s="1"/>
  <c r="K90" i="1"/>
  <c r="K91" i="1"/>
  <c r="M91" i="1" s="1"/>
  <c r="L91" i="1" s="1"/>
  <c r="K92" i="1"/>
  <c r="M92" i="1" s="1"/>
  <c r="L92" i="1" s="1"/>
  <c r="K93" i="1"/>
  <c r="M93" i="1" s="1"/>
  <c r="L93" i="1" s="1"/>
  <c r="K94" i="1"/>
  <c r="M94" i="1" s="1"/>
  <c r="L94" i="1" s="1"/>
  <c r="K95" i="1"/>
  <c r="M95" i="1" s="1"/>
  <c r="L95" i="1" s="1"/>
  <c r="K96" i="1"/>
  <c r="K97" i="1"/>
  <c r="K98" i="1"/>
  <c r="M98" i="1" s="1"/>
  <c r="L98" i="1" s="1"/>
  <c r="K99" i="1"/>
  <c r="K100" i="1"/>
  <c r="M100" i="1" s="1"/>
  <c r="L100" i="1" s="1"/>
  <c r="K101" i="1"/>
  <c r="M101" i="1" s="1"/>
  <c r="L101" i="1" s="1"/>
  <c r="K102" i="1"/>
  <c r="M102" i="1" s="1"/>
  <c r="L102" i="1" s="1"/>
  <c r="K103" i="1"/>
  <c r="K104" i="1"/>
  <c r="M104" i="1" s="1"/>
  <c r="L104" i="1" s="1"/>
  <c r="A19" i="6"/>
  <c r="C11" i="6"/>
  <c r="F17" i="6"/>
  <c r="F15" i="6"/>
  <c r="F13" i="6"/>
  <c r="F10" i="6"/>
  <c r="F9" i="6"/>
  <c r="C17" i="6"/>
  <c r="C15" i="6"/>
  <c r="C13" i="6"/>
  <c r="C10" i="6"/>
  <c r="C8" i="6"/>
  <c r="F11" i="6"/>
  <c r="F18" i="6"/>
  <c r="F16" i="6"/>
  <c r="F14" i="6"/>
  <c r="F12" i="6"/>
  <c r="F8" i="6"/>
  <c r="C18" i="6"/>
  <c r="C16" i="6"/>
  <c r="C14" i="6"/>
  <c r="C12" i="6"/>
  <c r="C9" i="6"/>
  <c r="H6" i="1"/>
  <c r="K6" i="1"/>
  <c r="F6" i="6"/>
  <c r="P17" i="2"/>
  <c r="P18" i="2"/>
  <c r="C66" i="28"/>
  <c r="S205" i="2"/>
  <c r="S209" i="2"/>
  <c r="S215" i="2"/>
  <c r="S219" i="2"/>
  <c r="S221" i="2"/>
  <c r="S223" i="2"/>
  <c r="S229" i="2"/>
  <c r="S233" i="2"/>
  <c r="S237" i="2"/>
  <c r="S239" i="2"/>
  <c r="S241" i="2"/>
  <c r="S247" i="2"/>
  <c r="S249" i="2"/>
  <c r="S251" i="2"/>
  <c r="S255" i="2"/>
  <c r="S257" i="2"/>
  <c r="S259" i="2"/>
  <c r="A11" i="28"/>
  <c r="A43" i="28"/>
  <c r="A31" i="28"/>
  <c r="P19" i="2"/>
  <c r="O19" i="2"/>
  <c r="L19" i="2"/>
  <c r="N19" i="2"/>
  <c r="M19" i="2"/>
  <c r="N20" i="2"/>
  <c r="J20" i="2" s="1"/>
  <c r="O20" i="2"/>
  <c r="L20" i="2"/>
  <c r="P20" i="2"/>
  <c r="M20" i="2"/>
  <c r="C18" i="21" s="1"/>
  <c r="M21" i="2"/>
  <c r="C19" i="21" s="1"/>
  <c r="N21" i="2"/>
  <c r="P21" i="2"/>
  <c r="F19" i="26" s="1"/>
  <c r="O21" i="2"/>
  <c r="L21" i="2"/>
  <c r="M8" i="2"/>
  <c r="L8" i="2"/>
  <c r="O8" i="2"/>
  <c r="N22" i="2"/>
  <c r="P22" i="2"/>
  <c r="M22" i="2"/>
  <c r="O22" i="2"/>
  <c r="L22" i="2"/>
  <c r="P23" i="2"/>
  <c r="O23" i="2"/>
  <c r="L23" i="2"/>
  <c r="N23" i="2"/>
  <c r="M23" i="2"/>
  <c r="N24" i="2"/>
  <c r="O24" i="2"/>
  <c r="G22" i="26" s="1"/>
  <c r="L24" i="2"/>
  <c r="P24" i="2"/>
  <c r="M24" i="2"/>
  <c r="M25" i="2"/>
  <c r="N25" i="2"/>
  <c r="P25" i="2"/>
  <c r="O25" i="2"/>
  <c r="L25" i="2"/>
  <c r="N26" i="2"/>
  <c r="P26" i="2"/>
  <c r="M26" i="2"/>
  <c r="C24" i="26" s="1"/>
  <c r="O26" i="2"/>
  <c r="L26" i="2"/>
  <c r="P27" i="2"/>
  <c r="O27" i="2"/>
  <c r="G25" i="26" s="1"/>
  <c r="L27" i="2"/>
  <c r="N27" i="2"/>
  <c r="D25" i="26" s="1"/>
  <c r="M27" i="2"/>
  <c r="C25" i="21" s="1"/>
  <c r="N28" i="2"/>
  <c r="K28" i="2" s="1"/>
  <c r="O28" i="2"/>
  <c r="L28" i="2"/>
  <c r="B26" i="21" s="1"/>
  <c r="P28" i="2"/>
  <c r="M28" i="2"/>
  <c r="C26" i="21" s="1"/>
  <c r="M29" i="2"/>
  <c r="C27" i="26" s="1"/>
  <c r="N29" i="2"/>
  <c r="P29" i="2"/>
  <c r="F27" i="26" s="1"/>
  <c r="O29" i="2"/>
  <c r="G27" i="26" s="1"/>
  <c r="L29" i="2"/>
  <c r="B27" i="21" s="1"/>
  <c r="N30" i="2"/>
  <c r="P30" i="2"/>
  <c r="M30" i="2"/>
  <c r="C28" i="26" s="1"/>
  <c r="O30" i="2"/>
  <c r="G28" i="26" s="1"/>
  <c r="L30" i="2"/>
  <c r="P31" i="2"/>
  <c r="O31" i="2"/>
  <c r="L31" i="2"/>
  <c r="N31" i="2"/>
  <c r="M31" i="2"/>
  <c r="N32" i="2"/>
  <c r="O32" i="2"/>
  <c r="L32" i="2"/>
  <c r="P32" i="2"/>
  <c r="F30" i="26" s="1"/>
  <c r="M32" i="2"/>
  <c r="M33" i="2"/>
  <c r="N33" i="2"/>
  <c r="P33" i="2"/>
  <c r="F31" i="26" s="1"/>
  <c r="O33" i="2"/>
  <c r="G31" i="26" s="1"/>
  <c r="L33" i="2"/>
  <c r="N34" i="2"/>
  <c r="P34" i="2"/>
  <c r="M34" i="2"/>
  <c r="O34" i="2"/>
  <c r="L34" i="2"/>
  <c r="P36" i="2"/>
  <c r="F33" i="26" s="1"/>
  <c r="O36" i="2"/>
  <c r="G33" i="26" s="1"/>
  <c r="L36" i="2"/>
  <c r="N36" i="2"/>
  <c r="D33" i="24" s="1"/>
  <c r="B33" i="24" s="1"/>
  <c r="E33" i="24" s="1"/>
  <c r="L33" i="24" s="1"/>
  <c r="M36" i="2"/>
  <c r="N37" i="2"/>
  <c r="O37" i="2"/>
  <c r="L37" i="2"/>
  <c r="P37" i="2"/>
  <c r="M37" i="2"/>
  <c r="M38" i="2"/>
  <c r="N38" i="2"/>
  <c r="P38" i="2"/>
  <c r="F35" i="26" s="1"/>
  <c r="O38" i="2"/>
  <c r="G35" i="26" s="1"/>
  <c r="L38" i="2"/>
  <c r="N39" i="2"/>
  <c r="D36" i="26" s="1"/>
  <c r="P39" i="2"/>
  <c r="F36" i="26" s="1"/>
  <c r="M39" i="2"/>
  <c r="C36" i="21" s="1"/>
  <c r="O39" i="2"/>
  <c r="L39" i="2"/>
  <c r="P40" i="2"/>
  <c r="O40" i="2"/>
  <c r="L40" i="2"/>
  <c r="N40" i="2"/>
  <c r="M40" i="2"/>
  <c r="N41" i="2"/>
  <c r="O41" i="2"/>
  <c r="L41" i="2"/>
  <c r="B38" i="26" s="1"/>
  <c r="P41" i="2"/>
  <c r="F38" i="26" s="1"/>
  <c r="M41" i="2"/>
  <c r="M42" i="2"/>
  <c r="C39" i="21" s="1"/>
  <c r="N42" i="2"/>
  <c r="D39" i="24" s="1"/>
  <c r="P42" i="2"/>
  <c r="F39" i="26" s="1"/>
  <c r="O42" i="2"/>
  <c r="G39" i="26" s="1"/>
  <c r="L42" i="2"/>
  <c r="N43" i="2"/>
  <c r="J43" i="2" s="1"/>
  <c r="P43" i="2"/>
  <c r="F40" i="26" s="1"/>
  <c r="M43" i="2"/>
  <c r="C40" i="26" s="1"/>
  <c r="O43" i="2"/>
  <c r="L43" i="2"/>
  <c r="P44" i="2"/>
  <c r="F41" i="26" s="1"/>
  <c r="O44" i="2"/>
  <c r="G41" i="26" s="1"/>
  <c r="L44" i="2"/>
  <c r="B41" i="21" s="1"/>
  <c r="N44" i="2"/>
  <c r="K44" i="2" s="1"/>
  <c r="M44" i="2"/>
  <c r="C1" i="2"/>
  <c r="L15" i="2"/>
  <c r="B13" i="21" s="1"/>
  <c r="M15" i="2"/>
  <c r="O15" i="2"/>
  <c r="L16" i="2"/>
  <c r="N15" i="2"/>
  <c r="J35" i="2" l="1"/>
  <c r="Q35" i="2"/>
  <c r="D31" i="23"/>
  <c r="F65" i="26"/>
  <c r="F62" i="26"/>
  <c r="F43" i="26"/>
  <c r="F17" i="26"/>
  <c r="G26" i="26"/>
  <c r="G24" i="26"/>
  <c r="G6" i="26"/>
  <c r="G42" i="26"/>
  <c r="G44" i="26"/>
  <c r="G46" i="26"/>
  <c r="G50" i="26"/>
  <c r="G52" i="26"/>
  <c r="G62" i="26"/>
  <c r="G64" i="26"/>
  <c r="G13" i="26"/>
  <c r="C22" i="26"/>
  <c r="F21" i="26"/>
  <c r="B51" i="26"/>
  <c r="G38" i="26"/>
  <c r="G36" i="26"/>
  <c r="B19" i="21"/>
  <c r="F16" i="26"/>
  <c r="G14" i="26"/>
  <c r="F12" i="26"/>
  <c r="B73" i="26"/>
  <c r="G63" i="26"/>
  <c r="G73" i="26"/>
  <c r="C29" i="21"/>
  <c r="F26" i="26"/>
  <c r="F25" i="26"/>
  <c r="F69" i="26"/>
  <c r="F71" i="26"/>
  <c r="F73" i="26"/>
  <c r="D45" i="26"/>
  <c r="F57" i="26"/>
  <c r="G40" i="26"/>
  <c r="D20" i="23"/>
  <c r="F8" i="26"/>
  <c r="F90" i="21"/>
  <c r="G21" i="26"/>
  <c r="C41" i="26"/>
  <c r="B45" i="26"/>
  <c r="B31" i="21"/>
  <c r="C21" i="21"/>
  <c r="G20" i="26"/>
  <c r="B18" i="26"/>
  <c r="G17" i="26"/>
  <c r="B42" i="21"/>
  <c r="G45" i="26"/>
  <c r="G47" i="26"/>
  <c r="G49" i="26"/>
  <c r="G51" i="26"/>
  <c r="G53" i="26"/>
  <c r="G55" i="26"/>
  <c r="G59" i="26"/>
  <c r="B63" i="21"/>
  <c r="F66" i="26"/>
  <c r="F68" i="26"/>
  <c r="F70" i="26"/>
  <c r="G72" i="26"/>
  <c r="G74" i="26"/>
  <c r="D61" i="24"/>
  <c r="B61" i="24" s="1"/>
  <c r="E61" i="24" s="1"/>
  <c r="K61" i="24" s="1"/>
  <c r="D197" i="23"/>
  <c r="C197" i="23" s="1"/>
  <c r="D213" i="23"/>
  <c r="B213" i="23" s="1"/>
  <c r="E213" i="23" s="1"/>
  <c r="F213" i="23" s="1"/>
  <c r="A213" i="23" s="1"/>
  <c r="F20" i="26"/>
  <c r="D29" i="23"/>
  <c r="F5" i="26"/>
  <c r="F48" i="26"/>
  <c r="F50" i="26"/>
  <c r="F37" i="26"/>
  <c r="G29" i="26"/>
  <c r="F23" i="26"/>
  <c r="D13" i="23"/>
  <c r="B39" i="21"/>
  <c r="B33" i="21"/>
  <c r="B14" i="21"/>
  <c r="D38" i="23"/>
  <c r="B38" i="23" s="1"/>
  <c r="F24" i="26"/>
  <c r="C20" i="26"/>
  <c r="G19" i="26"/>
  <c r="G18" i="26"/>
  <c r="F45" i="26"/>
  <c r="F47" i="26"/>
  <c r="F49" i="26"/>
  <c r="F51" i="26"/>
  <c r="F53" i="26"/>
  <c r="F55" i="26"/>
  <c r="F59" i="26"/>
  <c r="G61" i="26"/>
  <c r="B67" i="26"/>
  <c r="F72" i="26"/>
  <c r="F74" i="26"/>
  <c r="D143" i="23"/>
  <c r="B143" i="23" s="1"/>
  <c r="E143" i="23" s="1"/>
  <c r="I143" i="23" s="1"/>
  <c r="D295" i="23"/>
  <c r="B295" i="23" s="1"/>
  <c r="E295" i="23" s="1"/>
  <c r="G65" i="26"/>
  <c r="C13" i="26"/>
  <c r="B40" i="26"/>
  <c r="F28" i="26"/>
  <c r="B25" i="26"/>
  <c r="F22" i="26"/>
  <c r="B21" i="21"/>
  <c r="F6" i="26"/>
  <c r="F10" i="26"/>
  <c r="F63" i="26"/>
  <c r="G67" i="26"/>
  <c r="G69" i="26"/>
  <c r="D72" i="26"/>
  <c r="D49" i="26"/>
  <c r="C17" i="26"/>
  <c r="F58" i="26"/>
  <c r="F60" i="26"/>
  <c r="B66" i="21"/>
  <c r="D50" i="23"/>
  <c r="D51" i="24"/>
  <c r="B51" i="24" s="1"/>
  <c r="E51" i="24" s="1"/>
  <c r="I51" i="24" s="1"/>
  <c r="D59" i="24"/>
  <c r="B59" i="24" s="1"/>
  <c r="E59" i="24" s="1"/>
  <c r="H59" i="24" s="1"/>
  <c r="D171" i="23"/>
  <c r="B171" i="23" s="1"/>
  <c r="E171" i="23" s="1"/>
  <c r="L171" i="23" s="1"/>
  <c r="D219" i="23"/>
  <c r="F52" i="26"/>
  <c r="F32" i="26"/>
  <c r="F13" i="26"/>
  <c r="B55" i="26"/>
  <c r="F29" i="26"/>
  <c r="B20" i="21"/>
  <c r="C6" i="21"/>
  <c r="F18" i="26"/>
  <c r="F14" i="26"/>
  <c r="G43" i="26"/>
  <c r="C49" i="26"/>
  <c r="B61" i="26"/>
  <c r="F64" i="26"/>
  <c r="G66" i="26"/>
  <c r="G70" i="26"/>
  <c r="C74" i="21"/>
  <c r="D52" i="26"/>
  <c r="B301" i="24"/>
  <c r="E301" i="24" s="1"/>
  <c r="L301" i="24" s="1"/>
  <c r="D157" i="23"/>
  <c r="B157" i="23" s="1"/>
  <c r="E157" i="23" s="1"/>
  <c r="F157" i="23" s="1"/>
  <c r="A157" i="23" s="1"/>
  <c r="D85" i="23"/>
  <c r="D301" i="23"/>
  <c r="B301" i="23" s="1"/>
  <c r="E301" i="23" s="1"/>
  <c r="F301" i="23" s="1"/>
  <c r="A301" i="23" s="1"/>
  <c r="D141" i="23"/>
  <c r="B141" i="23" s="1"/>
  <c r="E141" i="23" s="1"/>
  <c r="K141" i="23" s="1"/>
  <c r="K304" i="2"/>
  <c r="J64" i="2"/>
  <c r="J176" i="2"/>
  <c r="A173" i="26" s="1"/>
  <c r="C39" i="26"/>
  <c r="D59" i="23"/>
  <c r="B59" i="23" s="1"/>
  <c r="D209" i="23"/>
  <c r="B209" i="23" s="1"/>
  <c r="E209" i="23" s="1"/>
  <c r="K209" i="23" s="1"/>
  <c r="D187" i="24"/>
  <c r="C187" i="24" s="1"/>
  <c r="D51" i="26"/>
  <c r="J300" i="2"/>
  <c r="C113" i="24"/>
  <c r="K284" i="2"/>
  <c r="B38" i="21"/>
  <c r="G113" i="24"/>
  <c r="D105" i="23"/>
  <c r="C105" i="23" s="1"/>
  <c r="H105" i="24"/>
  <c r="D66" i="23"/>
  <c r="B66" i="23" s="1"/>
  <c r="D74" i="23"/>
  <c r="B74" i="23" s="1"/>
  <c r="D114" i="23"/>
  <c r="B114" i="23" s="1"/>
  <c r="E114" i="23" s="1"/>
  <c r="H114" i="23" s="1"/>
  <c r="D122" i="23"/>
  <c r="C122" i="23" s="1"/>
  <c r="D138" i="23"/>
  <c r="C138" i="23" s="1"/>
  <c r="D162" i="23"/>
  <c r="B162" i="23" s="1"/>
  <c r="E162" i="23" s="1"/>
  <c r="I162" i="23" s="1"/>
  <c r="D178" i="23"/>
  <c r="C178" i="23" s="1"/>
  <c r="A186" i="26"/>
  <c r="D250" i="23"/>
  <c r="C250" i="23" s="1"/>
  <c r="D298" i="23"/>
  <c r="C298" i="23" s="1"/>
  <c r="D43" i="23"/>
  <c r="C43" i="23" s="1"/>
  <c r="D83" i="23"/>
  <c r="B83" i="23" s="1"/>
  <c r="D99" i="23"/>
  <c r="B99" i="23" s="1"/>
  <c r="E99" i="23" s="1"/>
  <c r="K99" i="23" s="1"/>
  <c r="D107" i="23"/>
  <c r="B107" i="23" s="1"/>
  <c r="E107" i="23" s="1"/>
  <c r="D123" i="23"/>
  <c r="B123" i="23" s="1"/>
  <c r="E123" i="23" s="1"/>
  <c r="D131" i="23"/>
  <c r="B131" i="23" s="1"/>
  <c r="E131" i="23" s="1"/>
  <c r="D139" i="23"/>
  <c r="C139" i="23" s="1"/>
  <c r="D147" i="23"/>
  <c r="B147" i="23" s="1"/>
  <c r="E147" i="23" s="1"/>
  <c r="H147" i="23" s="1"/>
  <c r="D163" i="23"/>
  <c r="B163" i="23" s="1"/>
  <c r="E163" i="23" s="1"/>
  <c r="F163" i="23" s="1"/>
  <c r="A163" i="23" s="1"/>
  <c r="F76" i="21"/>
  <c r="D267" i="23"/>
  <c r="C267" i="23" s="1"/>
  <c r="D44" i="23"/>
  <c r="C44" i="23" s="1"/>
  <c r="D108" i="23"/>
  <c r="C108" i="23" s="1"/>
  <c r="D140" i="23"/>
  <c r="B140" i="23" s="1"/>
  <c r="E140" i="23" s="1"/>
  <c r="D156" i="23"/>
  <c r="C156" i="23" s="1"/>
  <c r="D180" i="23"/>
  <c r="C180" i="23" s="1"/>
  <c r="D196" i="23"/>
  <c r="C196" i="23" s="1"/>
  <c r="D244" i="23"/>
  <c r="C244" i="23" s="1"/>
  <c r="D252" i="23"/>
  <c r="B252" i="23" s="1"/>
  <c r="E252" i="23" s="1"/>
  <c r="K252" i="23" s="1"/>
  <c r="D292" i="23"/>
  <c r="C292" i="23" s="1"/>
  <c r="D69" i="23"/>
  <c r="C69" i="23" s="1"/>
  <c r="D77" i="23"/>
  <c r="C77" i="23" s="1"/>
  <c r="A101" i="26"/>
  <c r="D125" i="23"/>
  <c r="B125" i="23" s="1"/>
  <c r="E125" i="23" s="1"/>
  <c r="K125" i="23" s="1"/>
  <c r="D165" i="23"/>
  <c r="C165" i="23" s="1"/>
  <c r="D189" i="23"/>
  <c r="C189" i="23" s="1"/>
  <c r="D46" i="23"/>
  <c r="C46" i="23" s="1"/>
  <c r="D126" i="23"/>
  <c r="B126" i="23" s="1"/>
  <c r="E126" i="23" s="1"/>
  <c r="G126" i="23" s="1"/>
  <c r="D134" i="23"/>
  <c r="C134" i="23" s="1"/>
  <c r="D150" i="23"/>
  <c r="C150" i="23" s="1"/>
  <c r="D166" i="23"/>
  <c r="C166" i="23" s="1"/>
  <c r="D182" i="23"/>
  <c r="B182" i="23" s="1"/>
  <c r="E182" i="23" s="1"/>
  <c r="G182" i="23" s="1"/>
  <c r="D222" i="23"/>
  <c r="B222" i="23" s="1"/>
  <c r="E222" i="23" s="1"/>
  <c r="L222" i="23" s="1"/>
  <c r="D47" i="23"/>
  <c r="B47" i="23" s="1"/>
  <c r="D63" i="23"/>
  <c r="C63" i="23" s="1"/>
  <c r="D87" i="23"/>
  <c r="B87" i="23" s="1"/>
  <c r="E87" i="23" s="1"/>
  <c r="D119" i="23"/>
  <c r="C119" i="23" s="1"/>
  <c r="D127" i="23"/>
  <c r="B127" i="23" s="1"/>
  <c r="E127" i="23" s="1"/>
  <c r="G127" i="23" s="1"/>
  <c r="D135" i="23"/>
  <c r="C135" i="23" s="1"/>
  <c r="D175" i="23"/>
  <c r="C175" i="23" s="1"/>
  <c r="D183" i="23"/>
  <c r="B183" i="23" s="1"/>
  <c r="E183" i="23" s="1"/>
  <c r="J183" i="23" s="1"/>
  <c r="D199" i="23"/>
  <c r="C199" i="23" s="1"/>
  <c r="D239" i="23"/>
  <c r="B239" i="23" s="1"/>
  <c r="E239" i="23" s="1"/>
  <c r="G239" i="23" s="1"/>
  <c r="B174" i="26"/>
  <c r="F5" i="1"/>
  <c r="F5" i="2"/>
  <c r="D56" i="23"/>
  <c r="B56" i="23" s="1"/>
  <c r="D64" i="23"/>
  <c r="B64" i="23" s="1"/>
  <c r="D96" i="23"/>
  <c r="B96" i="23" s="1"/>
  <c r="E96" i="23" s="1"/>
  <c r="F96" i="23" s="1"/>
  <c r="A96" i="23" s="1"/>
  <c r="D104" i="23"/>
  <c r="B104" i="23" s="1"/>
  <c r="E104" i="23" s="1"/>
  <c r="L104" i="23" s="1"/>
  <c r="D112" i="23"/>
  <c r="B112" i="23" s="1"/>
  <c r="E112" i="23" s="1"/>
  <c r="G112" i="23" s="1"/>
  <c r="D136" i="23"/>
  <c r="B136" i="23" s="1"/>
  <c r="E136" i="23" s="1"/>
  <c r="G136" i="23" s="1"/>
  <c r="D144" i="23"/>
  <c r="C144" i="23" s="1"/>
  <c r="D152" i="23"/>
  <c r="B152" i="23" s="1"/>
  <c r="E152" i="23" s="1"/>
  <c r="H152" i="23" s="1"/>
  <c r="D160" i="23"/>
  <c r="C160" i="23" s="1"/>
  <c r="A168" i="26"/>
  <c r="D200" i="23"/>
  <c r="B200" i="23" s="1"/>
  <c r="E200" i="23" s="1"/>
  <c r="K200" i="23" s="1"/>
  <c r="D248" i="23"/>
  <c r="C248" i="23" s="1"/>
  <c r="D264" i="23"/>
  <c r="C264" i="23" s="1"/>
  <c r="D296" i="23"/>
  <c r="B296" i="23" s="1"/>
  <c r="E296" i="23" s="1"/>
  <c r="J296" i="23" s="1"/>
  <c r="D57" i="23"/>
  <c r="C57" i="23" s="1"/>
  <c r="D65" i="23"/>
  <c r="C65" i="23" s="1"/>
  <c r="D121" i="23"/>
  <c r="B121" i="23" s="1"/>
  <c r="E121" i="23" s="1"/>
  <c r="D137" i="23"/>
  <c r="B137" i="23" s="1"/>
  <c r="E137" i="23" s="1"/>
  <c r="D145" i="23"/>
  <c r="B145" i="23" s="1"/>
  <c r="E145" i="23" s="1"/>
  <c r="D153" i="23"/>
  <c r="B153" i="23" s="1"/>
  <c r="E153" i="23" s="1"/>
  <c r="K153" i="23" s="1"/>
  <c r="D161" i="23"/>
  <c r="C161" i="23" s="1"/>
  <c r="F58" i="21"/>
  <c r="F66" i="21"/>
  <c r="D185" i="23"/>
  <c r="B185" i="23" s="1"/>
  <c r="E185" i="23" s="1"/>
  <c r="D193" i="23"/>
  <c r="B193" i="23" s="1"/>
  <c r="E193" i="23" s="1"/>
  <c r="L193" i="23" s="1"/>
  <c r="A201" i="26"/>
  <c r="D289" i="23"/>
  <c r="B289" i="23" s="1"/>
  <c r="E289" i="23" s="1"/>
  <c r="G289" i="23" s="1"/>
  <c r="C2" i="2"/>
  <c r="D72" i="23"/>
  <c r="C72" i="23" s="1"/>
  <c r="A101" i="21"/>
  <c r="H113" i="24"/>
  <c r="J168" i="2"/>
  <c r="A165" i="26" s="1"/>
  <c r="J244" i="2"/>
  <c r="D241" i="23"/>
  <c r="B241" i="23" s="1"/>
  <c r="E241" i="23" s="1"/>
  <c r="L241" i="23" s="1"/>
  <c r="D177" i="23"/>
  <c r="C177" i="23" s="1"/>
  <c r="D89" i="23"/>
  <c r="B89" i="23" s="1"/>
  <c r="E89" i="23" s="1"/>
  <c r="J89" i="23" s="1"/>
  <c r="A177" i="26"/>
  <c r="F105" i="24"/>
  <c r="A105" i="24" s="1"/>
  <c r="D177" i="24"/>
  <c r="B177" i="24" s="1"/>
  <c r="E177" i="24" s="1"/>
  <c r="I177" i="24" s="1"/>
  <c r="K236" i="2"/>
  <c r="D73" i="26"/>
  <c r="D109" i="24"/>
  <c r="B109" i="24" s="1"/>
  <c r="E109" i="24" s="1"/>
  <c r="F109" i="24" s="1"/>
  <c r="A109" i="24" s="1"/>
  <c r="D80" i="24"/>
  <c r="B80" i="24" s="1"/>
  <c r="E80" i="24" s="1"/>
  <c r="G80" i="24" s="1"/>
  <c r="D149" i="23"/>
  <c r="B149" i="23" s="1"/>
  <c r="E149" i="23" s="1"/>
  <c r="H149" i="23" s="1"/>
  <c r="D113" i="23"/>
  <c r="C113" i="23" s="1"/>
  <c r="D84" i="23"/>
  <c r="B84" i="23" s="1"/>
  <c r="E84" i="23" s="1"/>
  <c r="D61" i="23"/>
  <c r="C61" i="23" s="1"/>
  <c r="C89" i="24"/>
  <c r="J113" i="24"/>
  <c r="L105" i="24"/>
  <c r="D165" i="24"/>
  <c r="C165" i="24" s="1"/>
  <c r="J255" i="2"/>
  <c r="J276" i="2"/>
  <c r="J228" i="2"/>
  <c r="K276" i="2"/>
  <c r="D89" i="26"/>
  <c r="J135" i="2"/>
  <c r="A132" i="26" s="1"/>
  <c r="K54" i="2"/>
  <c r="D132" i="23"/>
  <c r="B132" i="23" s="1"/>
  <c r="E132" i="23" s="1"/>
  <c r="D169" i="23"/>
  <c r="C169" i="23" s="1"/>
  <c r="D97" i="23"/>
  <c r="C97" i="23" s="1"/>
  <c r="D201" i="23"/>
  <c r="C201" i="23" s="1"/>
  <c r="D181" i="23"/>
  <c r="B181" i="23" s="1"/>
  <c r="E181" i="23" s="1"/>
  <c r="H181" i="23" s="1"/>
  <c r="D109" i="23"/>
  <c r="B109" i="23" s="1"/>
  <c r="E109" i="23" s="1"/>
  <c r="D93" i="23"/>
  <c r="B93" i="23" s="1"/>
  <c r="E93" i="23" s="1"/>
  <c r="I93" i="23" s="1"/>
  <c r="D73" i="23"/>
  <c r="C73" i="23" s="1"/>
  <c r="A169" i="26"/>
  <c r="I113" i="24"/>
  <c r="I105" i="24"/>
  <c r="J184" i="2"/>
  <c r="A181" i="26" s="1"/>
  <c r="J304" i="2"/>
  <c r="J212" i="2"/>
  <c r="D261" i="23"/>
  <c r="C261" i="23" s="1"/>
  <c r="B156" i="26"/>
  <c r="D268" i="23"/>
  <c r="B268" i="23" s="1"/>
  <c r="E268" i="23" s="1"/>
  <c r="F268" i="23" s="1"/>
  <c r="A268" i="23" s="1"/>
  <c r="K244" i="2"/>
  <c r="J163" i="2"/>
  <c r="F49" i="21" s="1"/>
  <c r="H56" i="21"/>
  <c r="D64" i="26"/>
  <c r="D120" i="23"/>
  <c r="C120" i="23" s="1"/>
  <c r="D92" i="23"/>
  <c r="C92" i="23" s="1"/>
  <c r="B45" i="21"/>
  <c r="D80" i="26"/>
  <c r="J148" i="1"/>
  <c r="I148" i="1" s="1"/>
  <c r="M37" i="1"/>
  <c r="L37" i="1" s="1"/>
  <c r="M33" i="1"/>
  <c r="L33" i="1" s="1"/>
  <c r="M29" i="1"/>
  <c r="L29" i="1" s="1"/>
  <c r="M21" i="1"/>
  <c r="L21" i="1" s="1"/>
  <c r="M17" i="1"/>
  <c r="L17" i="1" s="1"/>
  <c r="M13" i="1"/>
  <c r="L13" i="1" s="1"/>
  <c r="D173" i="23"/>
  <c r="B173" i="23" s="1"/>
  <c r="E173" i="23" s="1"/>
  <c r="D101" i="23"/>
  <c r="C101" i="23" s="1"/>
  <c r="D95" i="23"/>
  <c r="B95" i="23" s="1"/>
  <c r="E95" i="23" s="1"/>
  <c r="D91" i="23"/>
  <c r="B91" i="23" s="1"/>
  <c r="E91" i="23" s="1"/>
  <c r="C105" i="24"/>
  <c r="B97" i="24"/>
  <c r="E97" i="24" s="1"/>
  <c r="H97" i="24" s="1"/>
  <c r="D169" i="24"/>
  <c r="B169" i="24" s="1"/>
  <c r="E169" i="24" s="1"/>
  <c r="K169" i="24" s="1"/>
  <c r="B261" i="24"/>
  <c r="E261" i="24" s="1"/>
  <c r="L261" i="24" s="1"/>
  <c r="D287" i="23"/>
  <c r="B287" i="23" s="1"/>
  <c r="E287" i="23" s="1"/>
  <c r="K264" i="2"/>
  <c r="K212" i="2"/>
  <c r="M41" i="1"/>
  <c r="M36" i="1"/>
  <c r="L36" i="1" s="1"/>
  <c r="M24" i="1"/>
  <c r="L24" i="1" s="1"/>
  <c r="M20" i="1"/>
  <c r="L20" i="1" s="1"/>
  <c r="M16" i="1"/>
  <c r="L16" i="1" s="1"/>
  <c r="M12" i="1"/>
  <c r="L12" i="1" s="1"/>
  <c r="D85" i="24"/>
  <c r="B85" i="24" s="1"/>
  <c r="E85" i="24" s="1"/>
  <c r="J68" i="1"/>
  <c r="J96" i="2"/>
  <c r="J159" i="1"/>
  <c r="I159" i="1" s="1"/>
  <c r="M40" i="1"/>
  <c r="L40" i="1" s="1"/>
  <c r="M35" i="1"/>
  <c r="L35" i="1" s="1"/>
  <c r="M31" i="1"/>
  <c r="L31" i="1" s="1"/>
  <c r="M27" i="1"/>
  <c r="L27" i="1" s="1"/>
  <c r="M15" i="1"/>
  <c r="L15" i="1" s="1"/>
  <c r="M11" i="1"/>
  <c r="L11" i="1" s="1"/>
  <c r="J105" i="1"/>
  <c r="I105" i="1" s="1"/>
  <c r="J61" i="1"/>
  <c r="I61" i="1" s="1"/>
  <c r="D151" i="23"/>
  <c r="C151" i="23" s="1"/>
  <c r="D55" i="23"/>
  <c r="B55" i="23" s="1"/>
  <c r="C155" i="24"/>
  <c r="B247" i="24"/>
  <c r="E247" i="24" s="1"/>
  <c r="H247" i="24" s="1"/>
  <c r="G35" i="21"/>
  <c r="K290" i="2"/>
  <c r="B51" i="21"/>
  <c r="H79" i="21"/>
  <c r="C151" i="26"/>
  <c r="J74" i="1"/>
  <c r="I74" i="1" s="1"/>
  <c r="D200" i="24"/>
  <c r="B200" i="24" s="1"/>
  <c r="E200" i="24" s="1"/>
  <c r="G200" i="24" s="1"/>
  <c r="J295" i="2"/>
  <c r="B106" i="21"/>
  <c r="C161" i="26"/>
  <c r="D13" i="26"/>
  <c r="M82" i="1"/>
  <c r="L82" i="1" s="1"/>
  <c r="D170" i="24"/>
  <c r="C170" i="24" s="1"/>
  <c r="D186" i="23"/>
  <c r="B186" i="23" s="1"/>
  <c r="E186" i="23" s="1"/>
  <c r="C141" i="26"/>
  <c r="B63" i="26"/>
  <c r="C65" i="26"/>
  <c r="J76" i="1"/>
  <c r="I76" i="1" s="1"/>
  <c r="D52" i="23"/>
  <c r="B52" i="23" s="1"/>
  <c r="D6" i="23"/>
  <c r="C6" i="23" s="1"/>
  <c r="J203" i="2"/>
  <c r="F89" i="21" s="1"/>
  <c r="D188" i="24"/>
  <c r="B188" i="24" s="1"/>
  <c r="E188" i="24" s="1"/>
  <c r="D182" i="24"/>
  <c r="C182" i="24" s="1"/>
  <c r="D52" i="24"/>
  <c r="B52" i="24" s="1"/>
  <c r="E52" i="24" s="1"/>
  <c r="F52" i="24" s="1"/>
  <c r="A52" i="24" s="1"/>
  <c r="C145" i="26"/>
  <c r="C103" i="26"/>
  <c r="G57" i="21"/>
  <c r="C49" i="21"/>
  <c r="D100" i="26"/>
  <c r="J66" i="1"/>
  <c r="I66" i="1" s="1"/>
  <c r="J78" i="1"/>
  <c r="I78" i="1" s="1"/>
  <c r="D49" i="23"/>
  <c r="B49" i="23" s="1"/>
  <c r="D18" i="24"/>
  <c r="J165" i="2"/>
  <c r="A162" i="26" s="1"/>
  <c r="J267" i="2"/>
  <c r="H17" i="21"/>
  <c r="G52" i="21"/>
  <c r="C104" i="21"/>
  <c r="B162" i="26"/>
  <c r="C84" i="26"/>
  <c r="D122" i="26"/>
  <c r="M99" i="1"/>
  <c r="L99" i="1" s="1"/>
  <c r="D118" i="24"/>
  <c r="C118" i="24" s="1"/>
  <c r="J83" i="2"/>
  <c r="A80" i="26" s="1"/>
  <c r="D192" i="23"/>
  <c r="C192" i="23" s="1"/>
  <c r="D148" i="23"/>
  <c r="C148" i="23" s="1"/>
  <c r="D128" i="23"/>
  <c r="C128" i="23" s="1"/>
  <c r="D116" i="23"/>
  <c r="B116" i="23" s="1"/>
  <c r="E116" i="23" s="1"/>
  <c r="H116" i="23" s="1"/>
  <c r="C85" i="23"/>
  <c r="D76" i="23"/>
  <c r="C76" i="23" s="1"/>
  <c r="D45" i="23"/>
  <c r="B45" i="23" s="1"/>
  <c r="J199" i="2"/>
  <c r="F85" i="21" s="1"/>
  <c r="D76" i="24"/>
  <c r="B76" i="24" s="1"/>
  <c r="E76" i="24" s="1"/>
  <c r="G76" i="24" s="1"/>
  <c r="J287" i="2"/>
  <c r="J251" i="2"/>
  <c r="H85" i="21"/>
  <c r="H60" i="21"/>
  <c r="D256" i="23"/>
  <c r="C256" i="23" s="1"/>
  <c r="D208" i="23"/>
  <c r="C208" i="23" s="1"/>
  <c r="B42" i="26"/>
  <c r="D84" i="26"/>
  <c r="D106" i="24"/>
  <c r="B106" i="24" s="1"/>
  <c r="E106" i="24" s="1"/>
  <c r="D132" i="24"/>
  <c r="J137" i="2"/>
  <c r="F23" i="21" s="1"/>
  <c r="D188" i="23"/>
  <c r="B188" i="23" s="1"/>
  <c r="E188" i="23" s="1"/>
  <c r="D158" i="23"/>
  <c r="C158" i="23" s="1"/>
  <c r="D124" i="23"/>
  <c r="B124" i="23" s="1"/>
  <c r="E124" i="23" s="1"/>
  <c r="D100" i="23"/>
  <c r="B100" i="23" s="1"/>
  <c r="E100" i="23" s="1"/>
  <c r="K100" i="23" s="1"/>
  <c r="D80" i="23"/>
  <c r="C80" i="23" s="1"/>
  <c r="D154" i="24"/>
  <c r="B154" i="24" s="1"/>
  <c r="E154" i="24" s="1"/>
  <c r="J154" i="24" s="1"/>
  <c r="D92" i="24"/>
  <c r="C92" i="24" s="1"/>
  <c r="H82" i="21"/>
  <c r="B76" i="26"/>
  <c r="D124" i="26"/>
  <c r="D76" i="26"/>
  <c r="D49" i="24"/>
  <c r="B49" i="24" s="1"/>
  <c r="E49" i="24" s="1"/>
  <c r="F49" i="24" s="1"/>
  <c r="A49" i="24" s="1"/>
  <c r="D116" i="24"/>
  <c r="B116" i="24" s="1"/>
  <c r="E116" i="24" s="1"/>
  <c r="J87" i="2"/>
  <c r="A84" i="21" s="1"/>
  <c r="D132" i="26"/>
  <c r="B158" i="24"/>
  <c r="E158" i="24" s="1"/>
  <c r="F158" i="24" s="1"/>
  <c r="A158" i="24" s="1"/>
  <c r="C158" i="24"/>
  <c r="C6" i="6"/>
  <c r="C4" i="6" s="1"/>
  <c r="D170" i="23"/>
  <c r="B170" i="23" s="1"/>
  <c r="E170" i="23" s="1"/>
  <c r="F170" i="23" s="1"/>
  <c r="A170" i="23" s="1"/>
  <c r="D118" i="23"/>
  <c r="D102" i="23"/>
  <c r="B102" i="23" s="1"/>
  <c r="E102" i="23" s="1"/>
  <c r="I102" i="23" s="1"/>
  <c r="D162" i="24"/>
  <c r="C162" i="24" s="1"/>
  <c r="J161" i="2"/>
  <c r="A158" i="26" s="1"/>
  <c r="D74" i="24"/>
  <c r="H44" i="21"/>
  <c r="J149" i="2"/>
  <c r="A146" i="26" s="1"/>
  <c r="B13" i="23"/>
  <c r="D146" i="23"/>
  <c r="C146" i="23" s="1"/>
  <c r="D142" i="23"/>
  <c r="D106" i="23"/>
  <c r="B106" i="23" s="1"/>
  <c r="E106" i="23" s="1"/>
  <c r="D98" i="23"/>
  <c r="B98" i="23" s="1"/>
  <c r="E98" i="23" s="1"/>
  <c r="J98" i="23" s="1"/>
  <c r="B40" i="21"/>
  <c r="B25" i="21"/>
  <c r="J202" i="2"/>
  <c r="F88" i="21" s="1"/>
  <c r="J170" i="2"/>
  <c r="A167" i="26" s="1"/>
  <c r="D166" i="24"/>
  <c r="B166" i="24" s="1"/>
  <c r="E166" i="24" s="1"/>
  <c r="J166" i="24" s="1"/>
  <c r="J181" i="2"/>
  <c r="J157" i="2"/>
  <c r="J290" i="2"/>
  <c r="D259" i="23"/>
  <c r="C259" i="23" s="1"/>
  <c r="H41" i="21"/>
  <c r="H43" i="21"/>
  <c r="D106" i="26"/>
  <c r="D55" i="26"/>
  <c r="D55" i="24"/>
  <c r="C55" i="24" s="1"/>
  <c r="D102" i="26"/>
  <c r="D115" i="24"/>
  <c r="C115" i="24" s="1"/>
  <c r="J54" i="2"/>
  <c r="J51" i="2"/>
  <c r="J125" i="2"/>
  <c r="F11" i="21" s="1"/>
  <c r="D146" i="26"/>
  <c r="D130" i="23"/>
  <c r="B130" i="23" s="1"/>
  <c r="E130" i="23" s="1"/>
  <c r="J225" i="2"/>
  <c r="D130" i="24"/>
  <c r="B130" i="24" s="1"/>
  <c r="E130" i="24" s="1"/>
  <c r="J109" i="2"/>
  <c r="A106" i="21" s="1"/>
  <c r="D187" i="23"/>
  <c r="B187" i="23" s="1"/>
  <c r="E187" i="23" s="1"/>
  <c r="F187" i="23" s="1"/>
  <c r="A187" i="23" s="1"/>
  <c r="D154" i="23"/>
  <c r="C154" i="23" s="1"/>
  <c r="D51" i="23"/>
  <c r="C51" i="23" s="1"/>
  <c r="A187" i="26"/>
  <c r="B73" i="21"/>
  <c r="J250" i="2"/>
  <c r="B287" i="24"/>
  <c r="E287" i="24" s="1"/>
  <c r="G287" i="24" s="1"/>
  <c r="D247" i="23"/>
  <c r="B247" i="23" s="1"/>
  <c r="E247" i="23" s="1"/>
  <c r="K247" i="23" s="1"/>
  <c r="G38" i="21"/>
  <c r="C153" i="26"/>
  <c r="K250" i="2"/>
  <c r="D146" i="24"/>
  <c r="B146" i="24" s="1"/>
  <c r="E146" i="24" s="1"/>
  <c r="G146" i="24" s="1"/>
  <c r="J58" i="2"/>
  <c r="D154" i="26"/>
  <c r="D54" i="24"/>
  <c r="B54" i="24" s="1"/>
  <c r="E54" i="24" s="1"/>
  <c r="G54" i="24" s="1"/>
  <c r="D54" i="23"/>
  <c r="C54" i="23" s="1"/>
  <c r="K265" i="2"/>
  <c r="D262" i="24"/>
  <c r="C262" i="24" s="1"/>
  <c r="D262" i="23"/>
  <c r="J265" i="2"/>
  <c r="K281" i="2"/>
  <c r="J281" i="2"/>
  <c r="K297" i="2"/>
  <c r="J297" i="2"/>
  <c r="C156" i="24"/>
  <c r="B156" i="24"/>
  <c r="E156" i="24" s="1"/>
  <c r="J156" i="24" s="1"/>
  <c r="C44" i="26"/>
  <c r="C44" i="21"/>
  <c r="B77" i="26"/>
  <c r="B77" i="21"/>
  <c r="B113" i="26"/>
  <c r="G2" i="21"/>
  <c r="H28" i="21"/>
  <c r="C139" i="26"/>
  <c r="H46" i="21"/>
  <c r="C157" i="26"/>
  <c r="C191" i="26"/>
  <c r="H80" i="21"/>
  <c r="C199" i="26"/>
  <c r="H88" i="21"/>
  <c r="A159" i="26"/>
  <c r="F48" i="21"/>
  <c r="D190" i="23"/>
  <c r="B190" i="23" s="1"/>
  <c r="E190" i="23" s="1"/>
  <c r="K190" i="23" s="1"/>
  <c r="K30" i="2"/>
  <c r="D28" i="26"/>
  <c r="D28" i="23"/>
  <c r="B28" i="23" s="1"/>
  <c r="D22" i="23"/>
  <c r="C22" i="23" s="1"/>
  <c r="K24" i="2"/>
  <c r="B163" i="24"/>
  <c r="E163" i="24" s="1"/>
  <c r="K163" i="24" s="1"/>
  <c r="C163" i="24"/>
  <c r="D194" i="24"/>
  <c r="C194" i="24" s="1"/>
  <c r="B174" i="24"/>
  <c r="E174" i="24" s="1"/>
  <c r="F174" i="24" s="1"/>
  <c r="A174" i="24" s="1"/>
  <c r="C174" i="24"/>
  <c r="C69" i="21"/>
  <c r="D198" i="26"/>
  <c r="D198" i="24"/>
  <c r="B198" i="24" s="1"/>
  <c r="E198" i="24" s="1"/>
  <c r="J198" i="24" s="1"/>
  <c r="J201" i="2"/>
  <c r="D198" i="23"/>
  <c r="C198" i="23" s="1"/>
  <c r="J249" i="2"/>
  <c r="D246" i="23"/>
  <c r="B246" i="23" s="1"/>
  <c r="E246" i="23" s="1"/>
  <c r="J257" i="2"/>
  <c r="D254" i="23"/>
  <c r="B254" i="23" s="1"/>
  <c r="E254" i="23" s="1"/>
  <c r="H254" i="23" s="1"/>
  <c r="J277" i="2"/>
  <c r="D274" i="23"/>
  <c r="B274" i="23" s="1"/>
  <c r="E274" i="23" s="1"/>
  <c r="K274" i="23" s="1"/>
  <c r="D21" i="26"/>
  <c r="J23" i="2"/>
  <c r="C81" i="26"/>
  <c r="C81" i="21"/>
  <c r="C83" i="26"/>
  <c r="C83" i="21"/>
  <c r="B115" i="26"/>
  <c r="G4" i="21"/>
  <c r="C120" i="26"/>
  <c r="H9" i="21"/>
  <c r="H32" i="21"/>
  <c r="C143" i="26"/>
  <c r="H45" i="21"/>
  <c r="C156" i="26"/>
  <c r="C198" i="26"/>
  <c r="H87" i="21"/>
  <c r="B200" i="26"/>
  <c r="G89" i="21"/>
  <c r="D194" i="23"/>
  <c r="C194" i="23" s="1"/>
  <c r="D28" i="24"/>
  <c r="B28" i="24" s="1"/>
  <c r="E28" i="24" s="1"/>
  <c r="K28" i="24" s="1"/>
  <c r="J30" i="2"/>
  <c r="J8" i="1"/>
  <c r="J57" i="1"/>
  <c r="B91" i="26"/>
  <c r="B91" i="21"/>
  <c r="C99" i="21"/>
  <c r="C99" i="26"/>
  <c r="D111" i="24"/>
  <c r="B111" i="24" s="1"/>
  <c r="E111" i="24" s="1"/>
  <c r="J114" i="2"/>
  <c r="A111" i="21" s="1"/>
  <c r="D171" i="26"/>
  <c r="J174" i="2"/>
  <c r="F60" i="21" s="1"/>
  <c r="D159" i="23"/>
  <c r="D155" i="23"/>
  <c r="C155" i="23" s="1"/>
  <c r="D159" i="24"/>
  <c r="B172" i="26"/>
  <c r="G40" i="21"/>
  <c r="G75" i="21"/>
  <c r="G34" i="21"/>
  <c r="B47" i="26"/>
  <c r="B47" i="21"/>
  <c r="B169" i="26"/>
  <c r="G58" i="21"/>
  <c r="G67" i="21"/>
  <c r="B178" i="26"/>
  <c r="G85" i="21"/>
  <c r="B196" i="26"/>
  <c r="K8" i="2"/>
  <c r="D6" i="26"/>
  <c r="F33" i="30" s="1"/>
  <c r="K195" i="2"/>
  <c r="J195" i="2"/>
  <c r="K199" i="2"/>
  <c r="D196" i="26"/>
  <c r="D196" i="24"/>
  <c r="B196" i="24" s="1"/>
  <c r="E196" i="24" s="1"/>
  <c r="H196" i="24" s="1"/>
  <c r="K219" i="2"/>
  <c r="D216" i="23"/>
  <c r="C216" i="23" s="1"/>
  <c r="K231" i="2"/>
  <c r="D228" i="23"/>
  <c r="B228" i="23" s="1"/>
  <c r="E228" i="23" s="1"/>
  <c r="D236" i="24"/>
  <c r="C236" i="24" s="1"/>
  <c r="J239" i="2"/>
  <c r="J263" i="2"/>
  <c r="K263" i="2"/>
  <c r="K287" i="2"/>
  <c r="D284" i="23"/>
  <c r="C284" i="23" s="1"/>
  <c r="K295" i="2"/>
  <c r="D292" i="24"/>
  <c r="C292" i="24" s="1"/>
  <c r="B46" i="21"/>
  <c r="B46" i="26"/>
  <c r="B175" i="26"/>
  <c r="G64" i="21"/>
  <c r="D115" i="23"/>
  <c r="C115" i="23" s="1"/>
  <c r="H51" i="24"/>
  <c r="J182" i="2"/>
  <c r="F68" i="21" s="1"/>
  <c r="B67" i="21"/>
  <c r="D179" i="23"/>
  <c r="C179" i="23" s="1"/>
  <c r="D167" i="23"/>
  <c r="B167" i="23" s="1"/>
  <c r="E167" i="23" s="1"/>
  <c r="H167" i="23" s="1"/>
  <c r="D111" i="23"/>
  <c r="C111" i="23" s="1"/>
  <c r="D103" i="23"/>
  <c r="B103" i="23" s="1"/>
  <c r="E103" i="23" s="1"/>
  <c r="L103" i="23" s="1"/>
  <c r="J167" i="24"/>
  <c r="C167" i="24"/>
  <c r="J158" i="2"/>
  <c r="F44" i="21" s="1"/>
  <c r="G62" i="21"/>
  <c r="H73" i="21"/>
  <c r="H4" i="21"/>
  <c r="C74" i="26"/>
  <c r="B101" i="21"/>
  <c r="D91" i="26"/>
  <c r="B122" i="26"/>
  <c r="G11" i="21"/>
  <c r="D192" i="26"/>
  <c r="K64" i="2"/>
  <c r="D61" i="26"/>
  <c r="J105" i="24"/>
  <c r="G105" i="24"/>
  <c r="L113" i="24"/>
  <c r="K113" i="24"/>
  <c r="B117" i="24"/>
  <c r="E117" i="24" s="1"/>
  <c r="H117" i="24" s="1"/>
  <c r="C117" i="24"/>
  <c r="J292" i="2"/>
  <c r="D289" i="24"/>
  <c r="B289" i="24" s="1"/>
  <c r="E289" i="24" s="1"/>
  <c r="F289" i="24" s="1"/>
  <c r="A289" i="24" s="1"/>
  <c r="K292" i="2"/>
  <c r="D84" i="24"/>
  <c r="J79" i="2"/>
  <c r="J52" i="1"/>
  <c r="B95" i="26"/>
  <c r="B95" i="21"/>
  <c r="B191" i="26"/>
  <c r="G80" i="21"/>
  <c r="B198" i="26"/>
  <c r="G87" i="21"/>
  <c r="L129" i="24"/>
  <c r="K129" i="24"/>
  <c r="K215" i="2"/>
  <c r="D212" i="24"/>
  <c r="K223" i="2"/>
  <c r="D220" i="23"/>
  <c r="B220" i="23" s="1"/>
  <c r="E220" i="23" s="1"/>
  <c r="J220" i="23" s="1"/>
  <c r="J223" i="2"/>
  <c r="D220" i="24"/>
  <c r="D288" i="23"/>
  <c r="B288" i="23" s="1"/>
  <c r="E288" i="23" s="1"/>
  <c r="K288" i="23" s="1"/>
  <c r="J291" i="2"/>
  <c r="D117" i="23"/>
  <c r="C117" i="23" s="1"/>
  <c r="H129" i="24"/>
  <c r="F79" i="21"/>
  <c r="A190" i="26"/>
  <c r="C122" i="26"/>
  <c r="H11" i="21"/>
  <c r="J33" i="24"/>
  <c r="B6" i="21"/>
  <c r="B6" i="26"/>
  <c r="D7" i="28" s="1"/>
  <c r="I129" i="24"/>
  <c r="J129" i="24"/>
  <c r="H65" i="21"/>
  <c r="C109" i="21"/>
  <c r="H51" i="21"/>
  <c r="H86" i="21"/>
  <c r="H66" i="21"/>
  <c r="J103" i="1"/>
  <c r="C42" i="21"/>
  <c r="C42" i="26"/>
  <c r="B43" i="26"/>
  <c r="B43" i="21"/>
  <c r="B72" i="21"/>
  <c r="B72" i="26"/>
  <c r="B75" i="26"/>
  <c r="B75" i="21"/>
  <c r="B92" i="21"/>
  <c r="B92" i="26"/>
  <c r="H90" i="21"/>
  <c r="C201" i="26"/>
  <c r="D216" i="24"/>
  <c r="J78" i="2"/>
  <c r="D75" i="24"/>
  <c r="B75" i="24" s="1"/>
  <c r="E75" i="24" s="1"/>
  <c r="J75" i="24" s="1"/>
  <c r="D75" i="23"/>
  <c r="K78" i="2"/>
  <c r="K90" i="2"/>
  <c r="J90" i="2"/>
  <c r="D87" i="26"/>
  <c r="D87" i="24"/>
  <c r="K98" i="2"/>
  <c r="J98" i="2"/>
  <c r="D95" i="24"/>
  <c r="K102" i="2"/>
  <c r="D99" i="24"/>
  <c r="B99" i="24" s="1"/>
  <c r="E99" i="24" s="1"/>
  <c r="F99" i="24" s="1"/>
  <c r="A99" i="24" s="1"/>
  <c r="D99" i="26"/>
  <c r="J102" i="2"/>
  <c r="K166" i="2"/>
  <c r="D163" i="26"/>
  <c r="J166" i="2"/>
  <c r="K170" i="2"/>
  <c r="D167" i="26"/>
  <c r="K174" i="2"/>
  <c r="D171" i="24"/>
  <c r="K178" i="2"/>
  <c r="D175" i="26"/>
  <c r="D175" i="24"/>
  <c r="J178" i="2"/>
  <c r="K182" i="2"/>
  <c r="D179" i="26"/>
  <c r="D183" i="24"/>
  <c r="C183" i="24" s="1"/>
  <c r="J186" i="2"/>
  <c r="D190" i="26"/>
  <c r="D190" i="24"/>
  <c r="D202" i="24"/>
  <c r="D202" i="23"/>
  <c r="C202" i="23" s="1"/>
  <c r="J205" i="2"/>
  <c r="K247" i="2"/>
  <c r="D244" i="24"/>
  <c r="C244" i="24" s="1"/>
  <c r="J247" i="2"/>
  <c r="K251" i="2"/>
  <c r="D248" i="24"/>
  <c r="C248" i="24" s="1"/>
  <c r="D259" i="24"/>
  <c r="J262" i="2"/>
  <c r="D266" i="24"/>
  <c r="D266" i="23"/>
  <c r="C266" i="23" s="1"/>
  <c r="J269" i="2"/>
  <c r="C73" i="26"/>
  <c r="C73" i="21"/>
  <c r="B180" i="26"/>
  <c r="G69" i="21"/>
  <c r="B182" i="26"/>
  <c r="G71" i="21"/>
  <c r="D133" i="26"/>
  <c r="D133" i="24"/>
  <c r="D238" i="23"/>
  <c r="B238" i="23" s="1"/>
  <c r="E238" i="23" s="1"/>
  <c r="J241" i="2"/>
  <c r="B112" i="21"/>
  <c r="B112" i="26"/>
  <c r="J132" i="2"/>
  <c r="A129" i="26" s="1"/>
  <c r="H35" i="21"/>
  <c r="C146" i="26"/>
  <c r="D133" i="23"/>
  <c r="C133" i="23" s="1"/>
  <c r="D129" i="23"/>
  <c r="B129" i="23" s="1"/>
  <c r="E129" i="23" s="1"/>
  <c r="L129" i="23" s="1"/>
  <c r="K36" i="2"/>
  <c r="C129" i="24"/>
  <c r="G129" i="24"/>
  <c r="J219" i="2"/>
  <c r="G88" i="21"/>
  <c r="G13" i="21"/>
  <c r="H78" i="21"/>
  <c r="G53" i="21"/>
  <c r="H36" i="21"/>
  <c r="D212" i="23"/>
  <c r="B212" i="23" s="1"/>
  <c r="E212" i="23" s="1"/>
  <c r="I212" i="23" s="1"/>
  <c r="C93" i="21"/>
  <c r="B91" i="24"/>
  <c r="E91" i="24" s="1"/>
  <c r="H91" i="24" s="1"/>
  <c r="C91" i="24"/>
  <c r="C102" i="26"/>
  <c r="C102" i="21"/>
  <c r="C105" i="26"/>
  <c r="C105" i="21"/>
  <c r="C126" i="26"/>
  <c r="H15" i="21"/>
  <c r="D42" i="26"/>
  <c r="D42" i="23"/>
  <c r="C42" i="23" s="1"/>
  <c r="K75" i="2"/>
  <c r="J75" i="2"/>
  <c r="D72" i="24"/>
  <c r="M9" i="1"/>
  <c r="L9" i="1" s="1"/>
  <c r="C72" i="21"/>
  <c r="C72" i="26"/>
  <c r="C75" i="26"/>
  <c r="C75" i="21"/>
  <c r="B129" i="26"/>
  <c r="G18" i="21"/>
  <c r="B159" i="26"/>
  <c r="G48" i="21"/>
  <c r="G55" i="21"/>
  <c r="B166" i="26"/>
  <c r="K105" i="2"/>
  <c r="J105" i="2"/>
  <c r="A102" i="21" s="1"/>
  <c r="J129" i="2"/>
  <c r="F15" i="21" s="1"/>
  <c r="D126" i="26"/>
  <c r="B82" i="26"/>
  <c r="B66" i="26"/>
  <c r="B102" i="24"/>
  <c r="E102" i="24" s="1"/>
  <c r="I102" i="24" s="1"/>
  <c r="C102" i="24"/>
  <c r="C64" i="21"/>
  <c r="C64" i="26"/>
  <c r="C77" i="26"/>
  <c r="C77" i="21"/>
  <c r="B85" i="26"/>
  <c r="B85" i="21"/>
  <c r="D144" i="26"/>
  <c r="J147" i="2"/>
  <c r="A144" i="26" s="1"/>
  <c r="K159" i="2"/>
  <c r="D156" i="26"/>
  <c r="J159" i="2"/>
  <c r="C241" i="24"/>
  <c r="B241" i="24"/>
  <c r="E241" i="24" s="1"/>
  <c r="K241" i="24" s="1"/>
  <c r="B219" i="23"/>
  <c r="E219" i="23" s="1"/>
  <c r="I219" i="23" s="1"/>
  <c r="D116" i="26"/>
  <c r="D142" i="24"/>
  <c r="J108" i="2"/>
  <c r="K119" i="2"/>
  <c r="B181" i="24"/>
  <c r="E181" i="24" s="1"/>
  <c r="I181" i="24" s="1"/>
  <c r="C181" i="24"/>
  <c r="C54" i="26"/>
  <c r="C54" i="21"/>
  <c r="C87" i="26"/>
  <c r="C87" i="21"/>
  <c r="B90" i="21"/>
  <c r="B90" i="26"/>
  <c r="C95" i="26"/>
  <c r="C95" i="21"/>
  <c r="B99" i="26"/>
  <c r="B99" i="21"/>
  <c r="A98" i="26"/>
  <c r="A98" i="21"/>
  <c r="D298" i="24"/>
  <c r="K301" i="2"/>
  <c r="J301" i="2"/>
  <c r="C33" i="26"/>
  <c r="C33" i="21"/>
  <c r="B28" i="26"/>
  <c r="B28" i="21"/>
  <c r="B17" i="21"/>
  <c r="B17" i="26"/>
  <c r="C185" i="26"/>
  <c r="H74" i="21"/>
  <c r="C192" i="26"/>
  <c r="H81" i="21"/>
  <c r="B194" i="26"/>
  <c r="G83" i="21"/>
  <c r="B195" i="26"/>
  <c r="G84" i="21"/>
  <c r="B201" i="26"/>
  <c r="G90" i="21"/>
  <c r="B36" i="21"/>
  <c r="B36" i="26"/>
  <c r="A157" i="26"/>
  <c r="F46" i="21"/>
  <c r="C46" i="26"/>
  <c r="C46" i="21"/>
  <c r="B49" i="26"/>
  <c r="B49" i="21"/>
  <c r="C78" i="26"/>
  <c r="C78" i="21"/>
  <c r="B88" i="21"/>
  <c r="B88" i="26"/>
  <c r="C94" i="26"/>
  <c r="C94" i="21"/>
  <c r="H38" i="21"/>
  <c r="C149" i="26"/>
  <c r="G39" i="21"/>
  <c r="B150" i="26"/>
  <c r="J70" i="2"/>
  <c r="D67" i="26"/>
  <c r="D67" i="24"/>
  <c r="K70" i="2"/>
  <c r="D82" i="26"/>
  <c r="D82" i="24"/>
  <c r="D82" i="23"/>
  <c r="C82" i="23" s="1"/>
  <c r="D86" i="24"/>
  <c r="D86" i="26"/>
  <c r="D86" i="23"/>
  <c r="J93" i="2"/>
  <c r="D90" i="23"/>
  <c r="D90" i="24"/>
  <c r="D94" i="26"/>
  <c r="J97" i="2"/>
  <c r="D94" i="23"/>
  <c r="B13" i="26"/>
  <c r="D67" i="23"/>
  <c r="K167" i="24"/>
  <c r="B179" i="24"/>
  <c r="E179" i="24" s="1"/>
  <c r="J179" i="24" s="1"/>
  <c r="B55" i="21"/>
  <c r="C43" i="26"/>
  <c r="C43" i="21"/>
  <c r="J46" i="2"/>
  <c r="D43" i="26"/>
  <c r="K46" i="2"/>
  <c r="D43" i="24"/>
  <c r="K67" i="2"/>
  <c r="J67" i="2"/>
  <c r="D64" i="24"/>
  <c r="C64" i="24" s="1"/>
  <c r="J34" i="2"/>
  <c r="B29" i="26"/>
  <c r="B29" i="21"/>
  <c r="K20" i="2"/>
  <c r="D18" i="23"/>
  <c r="B18" i="23" s="1"/>
  <c r="G76" i="21"/>
  <c r="H37" i="21"/>
  <c r="B98" i="26"/>
  <c r="C56" i="26"/>
  <c r="C56" i="21"/>
  <c r="B57" i="26"/>
  <c r="B57" i="21"/>
  <c r="C59" i="26"/>
  <c r="C59" i="21"/>
  <c r="B65" i="26"/>
  <c r="B65" i="21"/>
  <c r="C100" i="26"/>
  <c r="C100" i="21"/>
  <c r="B157" i="26"/>
  <c r="G46" i="21"/>
  <c r="C163" i="26"/>
  <c r="H52" i="21"/>
  <c r="B165" i="26"/>
  <c r="G54" i="21"/>
  <c r="C168" i="26"/>
  <c r="H57" i="21"/>
  <c r="H58" i="21"/>
  <c r="C169" i="26"/>
  <c r="B170" i="26"/>
  <c r="G59" i="21"/>
  <c r="C174" i="26"/>
  <c r="H63" i="21"/>
  <c r="B179" i="26"/>
  <c r="G68" i="21"/>
  <c r="K163" i="2"/>
  <c r="D160" i="26"/>
  <c r="K220" i="2"/>
  <c r="J220" i="2"/>
  <c r="D160" i="24"/>
  <c r="G66" i="21"/>
  <c r="J32" i="1"/>
  <c r="I32" i="1" s="1"/>
  <c r="J65" i="1"/>
  <c r="I65" i="1" s="1"/>
  <c r="J70" i="1"/>
  <c r="J87" i="1"/>
  <c r="B81" i="26"/>
  <c r="B81" i="21"/>
  <c r="B83" i="26"/>
  <c r="B83" i="21"/>
  <c r="C88" i="21"/>
  <c r="C88" i="26"/>
  <c r="C90" i="26"/>
  <c r="C90" i="21"/>
  <c r="C127" i="26"/>
  <c r="H16" i="21"/>
  <c r="C129" i="26"/>
  <c r="H18" i="21"/>
  <c r="B135" i="26"/>
  <c r="G24" i="21"/>
  <c r="H33" i="21"/>
  <c r="C144" i="26"/>
  <c r="A120" i="26"/>
  <c r="F9" i="21"/>
  <c r="F38" i="21"/>
  <c r="A149" i="26"/>
  <c r="B158" i="26"/>
  <c r="G47" i="21"/>
  <c r="C164" i="26"/>
  <c r="H53" i="21"/>
  <c r="C165" i="26"/>
  <c r="H54" i="21"/>
  <c r="H59" i="21"/>
  <c r="C170" i="26"/>
  <c r="C179" i="26"/>
  <c r="H68" i="21"/>
  <c r="B183" i="26"/>
  <c r="G72" i="21"/>
  <c r="D104" i="24"/>
  <c r="D104" i="26"/>
  <c r="K152" i="2"/>
  <c r="D149" i="26"/>
  <c r="D149" i="24"/>
  <c r="C149" i="24" s="1"/>
  <c r="D153" i="24"/>
  <c r="C153" i="24" s="1"/>
  <c r="J156" i="2"/>
  <c r="K160" i="2"/>
  <c r="D157" i="26"/>
  <c r="D157" i="24"/>
  <c r="D161" i="24"/>
  <c r="J164" i="2"/>
  <c r="K184" i="2"/>
  <c r="D181" i="26"/>
  <c r="D185" i="24"/>
  <c r="B185" i="24" s="1"/>
  <c r="E185" i="24" s="1"/>
  <c r="J188" i="2"/>
  <c r="D188" i="26"/>
  <c r="J191" i="2"/>
  <c r="D225" i="23"/>
  <c r="K228" i="2"/>
  <c r="J231" i="2"/>
  <c r="D228" i="24"/>
  <c r="D232" i="23"/>
  <c r="C232" i="23" s="1"/>
  <c r="J235" i="2"/>
  <c r="D250" i="24"/>
  <c r="J253" i="2"/>
  <c r="K260" i="2"/>
  <c r="J260" i="2"/>
  <c r="D257" i="23"/>
  <c r="B257" i="23" s="1"/>
  <c r="E257" i="23" s="1"/>
  <c r="G257" i="23" s="1"/>
  <c r="J275" i="2"/>
  <c r="D272" i="23"/>
  <c r="C272" i="23" s="1"/>
  <c r="K283" i="2"/>
  <c r="D280" i="24"/>
  <c r="J283" i="2"/>
  <c r="D280" i="23"/>
  <c r="G65" i="21"/>
  <c r="B176" i="26"/>
  <c r="C200" i="26"/>
  <c r="H89" i="21"/>
  <c r="D253" i="24"/>
  <c r="D253" i="23"/>
  <c r="K282" i="2"/>
  <c r="J282" i="2"/>
  <c r="D295" i="24"/>
  <c r="K298" i="2"/>
  <c r="J298" i="2"/>
  <c r="J270" i="2"/>
  <c r="K256" i="2"/>
  <c r="J31" i="1"/>
  <c r="I31" i="1" s="1"/>
  <c r="J44" i="1"/>
  <c r="I44" i="1" s="1"/>
  <c r="C53" i="26"/>
  <c r="C53" i="21"/>
  <c r="B70" i="21"/>
  <c r="B70" i="26"/>
  <c r="B109" i="26"/>
  <c r="B109" i="21"/>
  <c r="B120" i="26"/>
  <c r="G9" i="21"/>
  <c r="C136" i="26"/>
  <c r="H25" i="21"/>
  <c r="C137" i="26"/>
  <c r="H26" i="21"/>
  <c r="G31" i="21"/>
  <c r="B142" i="26"/>
  <c r="D50" i="26"/>
  <c r="D50" i="24"/>
  <c r="K96" i="2"/>
  <c r="D93" i="24"/>
  <c r="K100" i="2"/>
  <c r="J100" i="2"/>
  <c r="A97" i="26" s="1"/>
  <c r="D97" i="26"/>
  <c r="K112" i="2"/>
  <c r="J112" i="2"/>
  <c r="A109" i="21" s="1"/>
  <c r="K123" i="2"/>
  <c r="D120" i="24"/>
  <c r="D120" i="26"/>
  <c r="A191" i="26"/>
  <c r="F80" i="21"/>
  <c r="B195" i="24"/>
  <c r="E195" i="24" s="1"/>
  <c r="F195" i="24" s="1"/>
  <c r="A195" i="24" s="1"/>
  <c r="C195" i="24"/>
  <c r="A170" i="26"/>
  <c r="F59" i="21"/>
  <c r="B44" i="21"/>
  <c r="B44" i="26"/>
  <c r="C89" i="21"/>
  <c r="C89" i="26"/>
  <c r="C96" i="26"/>
  <c r="C96" i="21"/>
  <c r="C97" i="26"/>
  <c r="C97" i="21"/>
  <c r="B102" i="21"/>
  <c r="B102" i="26"/>
  <c r="B104" i="26"/>
  <c r="B104" i="21"/>
  <c r="B111" i="26"/>
  <c r="B111" i="21"/>
  <c r="K56" i="2"/>
  <c r="J56" i="2"/>
  <c r="D53" i="24"/>
  <c r="K59" i="2"/>
  <c r="J59" i="2"/>
  <c r="D56" i="24"/>
  <c r="D56" i="26"/>
  <c r="J66" i="2"/>
  <c r="K66" i="2"/>
  <c r="D63" i="26"/>
  <c r="D63" i="24"/>
  <c r="D77" i="24"/>
  <c r="D77" i="26"/>
  <c r="K80" i="2"/>
  <c r="J80" i="2"/>
  <c r="K111" i="2"/>
  <c r="J111" i="2"/>
  <c r="D108" i="26"/>
  <c r="D108" i="24"/>
  <c r="K115" i="2"/>
  <c r="D112" i="26"/>
  <c r="J115" i="2"/>
  <c r="A112" i="26" s="1"/>
  <c r="D112" i="24"/>
  <c r="K122" i="2"/>
  <c r="D119" i="24"/>
  <c r="C119" i="24" s="1"/>
  <c r="D119" i="26"/>
  <c r="K167" i="2"/>
  <c r="D164" i="26"/>
  <c r="J167" i="2"/>
  <c r="D164" i="24"/>
  <c r="D164" i="23"/>
  <c r="C164" i="23" s="1"/>
  <c r="D168" i="24"/>
  <c r="B168" i="24" s="1"/>
  <c r="E168" i="24" s="1"/>
  <c r="K168" i="24" s="1"/>
  <c r="D168" i="23"/>
  <c r="J175" i="2"/>
  <c r="D172" i="24"/>
  <c r="D172" i="23"/>
  <c r="K183" i="2"/>
  <c r="D180" i="26"/>
  <c r="D180" i="24"/>
  <c r="J183" i="2"/>
  <c r="D184" i="24"/>
  <c r="J187" i="2"/>
  <c r="K194" i="2"/>
  <c r="D191" i="26"/>
  <c r="D191" i="24"/>
  <c r="K198" i="2"/>
  <c r="D195" i="26"/>
  <c r="D195" i="23"/>
  <c r="C195" i="23" s="1"/>
  <c r="K202" i="2"/>
  <c r="D199" i="26"/>
  <c r="D199" i="24"/>
  <c r="D203" i="24"/>
  <c r="D203" i="23"/>
  <c r="K206" i="2"/>
  <c r="J213" i="2"/>
  <c r="D210" i="23"/>
  <c r="B210" i="23" s="1"/>
  <c r="E210" i="23" s="1"/>
  <c r="J210" i="23" s="1"/>
  <c r="D213" i="24"/>
  <c r="K216" i="2"/>
  <c r="C225" i="24"/>
  <c r="B225" i="24"/>
  <c r="E225" i="24" s="1"/>
  <c r="H225" i="24" s="1"/>
  <c r="D231" i="24"/>
  <c r="K234" i="2"/>
  <c r="J234" i="2"/>
  <c r="D235" i="24"/>
  <c r="K238" i="2"/>
  <c r="D235" i="23"/>
  <c r="J238" i="2"/>
  <c r="D239" i="24"/>
  <c r="K242" i="2"/>
  <c r="J242" i="2"/>
  <c r="D242" i="23"/>
  <c r="B242" i="23" s="1"/>
  <c r="E242" i="23" s="1"/>
  <c r="J245" i="2"/>
  <c r="D245" i="24"/>
  <c r="K248" i="2"/>
  <c r="D245" i="23"/>
  <c r="D249" i="24"/>
  <c r="K252" i="2"/>
  <c r="J252" i="2"/>
  <c r="D267" i="24"/>
  <c r="K270" i="2"/>
  <c r="J15" i="2"/>
  <c r="D191" i="23"/>
  <c r="D184" i="23"/>
  <c r="B184" i="23" s="1"/>
  <c r="E184" i="23" s="1"/>
  <c r="D176" i="23"/>
  <c r="D53" i="23"/>
  <c r="C25" i="26"/>
  <c r="B21" i="26"/>
  <c r="C17" i="21"/>
  <c r="F75" i="21"/>
  <c r="J248" i="2"/>
  <c r="J206" i="2"/>
  <c r="B154" i="26"/>
  <c r="B22" i="21"/>
  <c r="B22" i="26"/>
  <c r="C29" i="26"/>
  <c r="M97" i="1"/>
  <c r="L97" i="1" s="1"/>
  <c r="D53" i="26"/>
  <c r="C132" i="26"/>
  <c r="H21" i="21"/>
  <c r="B133" i="26"/>
  <c r="G22" i="21"/>
  <c r="B143" i="26"/>
  <c r="G32" i="21"/>
  <c r="G41" i="21"/>
  <c r="B152" i="26"/>
  <c r="B153" i="26"/>
  <c r="G42" i="21"/>
  <c r="B155" i="26"/>
  <c r="G44" i="21"/>
  <c r="H47" i="21"/>
  <c r="C158" i="26"/>
  <c r="C159" i="26"/>
  <c r="H48" i="21"/>
  <c r="C13" i="21"/>
  <c r="C41" i="21"/>
  <c r="B39" i="26"/>
  <c r="K38" i="2"/>
  <c r="J38" i="2"/>
  <c r="A40" i="26" s="1"/>
  <c r="F57" i="21"/>
  <c r="J198" i="2"/>
  <c r="J179" i="2"/>
  <c r="J216" i="2"/>
  <c r="D249" i="23"/>
  <c r="B249" i="23" s="1"/>
  <c r="E249" i="23" s="1"/>
  <c r="L249" i="23" s="1"/>
  <c r="D231" i="23"/>
  <c r="B54" i="26"/>
  <c r="B54" i="21"/>
  <c r="B59" i="26"/>
  <c r="B59" i="21"/>
  <c r="B62" i="21"/>
  <c r="B62" i="26"/>
  <c r="B118" i="26"/>
  <c r="G7" i="21"/>
  <c r="J122" i="2"/>
  <c r="F8" i="21" s="1"/>
  <c r="G73" i="21"/>
  <c r="B184" i="26"/>
  <c r="M109" i="1"/>
  <c r="L109" i="1" s="1"/>
  <c r="M111" i="1"/>
  <c r="L111" i="1" s="1"/>
  <c r="J155" i="1"/>
  <c r="I155" i="1" s="1"/>
  <c r="C57" i="26"/>
  <c r="C57" i="21"/>
  <c r="B130" i="26"/>
  <c r="G19" i="21"/>
  <c r="D44" i="26"/>
  <c r="D44" i="24"/>
  <c r="C44" i="24" s="1"/>
  <c r="K61" i="2"/>
  <c r="J61" i="2"/>
  <c r="K68" i="2"/>
  <c r="J68" i="2"/>
  <c r="D65" i="24"/>
  <c r="B65" i="24" s="1"/>
  <c r="E65" i="24" s="1"/>
  <c r="F65" i="24" s="1"/>
  <c r="A65" i="24" s="1"/>
  <c r="D65" i="26"/>
  <c r="K117" i="2"/>
  <c r="J117" i="2"/>
  <c r="A114" i="26" s="1"/>
  <c r="D114" i="24"/>
  <c r="J124" i="2"/>
  <c r="D121" i="24"/>
  <c r="K128" i="2"/>
  <c r="D125" i="26"/>
  <c r="J128" i="2"/>
  <c r="K143" i="2"/>
  <c r="D140" i="26"/>
  <c r="J143" i="2"/>
  <c r="D140" i="24"/>
  <c r="K146" i="2"/>
  <c r="J146" i="2"/>
  <c r="F32" i="21" s="1"/>
  <c r="D143" i="24"/>
  <c r="C143" i="24" s="1"/>
  <c r="K150" i="2"/>
  <c r="D147" i="26"/>
  <c r="D147" i="24"/>
  <c r="B147" i="24" s="1"/>
  <c r="E147" i="24" s="1"/>
  <c r="J150" i="2"/>
  <c r="D166" i="26"/>
  <c r="J169" i="2"/>
  <c r="K173" i="2"/>
  <c r="D170" i="26"/>
  <c r="D174" i="26"/>
  <c r="J177" i="2"/>
  <c r="K181" i="2"/>
  <c r="D178" i="26"/>
  <c r="D182" i="26"/>
  <c r="J185" i="2"/>
  <c r="K189" i="2"/>
  <c r="D186" i="26"/>
  <c r="K192" i="2"/>
  <c r="D189" i="26"/>
  <c r="D189" i="24"/>
  <c r="B189" i="24" s="1"/>
  <c r="E189" i="24" s="1"/>
  <c r="J192" i="2"/>
  <c r="D193" i="24"/>
  <c r="J196" i="2"/>
  <c r="D197" i="24"/>
  <c r="J200" i="2"/>
  <c r="A197" i="26" s="1"/>
  <c r="D205" i="24"/>
  <c r="K208" i="2"/>
  <c r="J208" i="2"/>
  <c r="C209" i="24"/>
  <c r="B209" i="24"/>
  <c r="E209" i="24" s="1"/>
  <c r="D215" i="24"/>
  <c r="K218" i="2"/>
  <c r="D215" i="23"/>
  <c r="J218" i="2"/>
  <c r="D219" i="24"/>
  <c r="K222" i="2"/>
  <c r="J222" i="2"/>
  <c r="D223" i="24"/>
  <c r="B223" i="24" s="1"/>
  <c r="E223" i="24" s="1"/>
  <c r="K226" i="2"/>
  <c r="D223" i="23"/>
  <c r="D226" i="23"/>
  <c r="J229" i="2"/>
  <c r="D229" i="24"/>
  <c r="K232" i="2"/>
  <c r="D229" i="23"/>
  <c r="D251" i="24"/>
  <c r="J254" i="2"/>
  <c r="D251" i="23"/>
  <c r="D255" i="24"/>
  <c r="D255" i="23"/>
  <c r="B255" i="23" s="1"/>
  <c r="E255" i="23" s="1"/>
  <c r="H255" i="23" s="1"/>
  <c r="J258" i="2"/>
  <c r="D258" i="23"/>
  <c r="C258" i="23" s="1"/>
  <c r="J261" i="2"/>
  <c r="D265" i="24"/>
  <c r="K268" i="2"/>
  <c r="D265" i="23"/>
  <c r="C265" i="23" s="1"/>
  <c r="J268" i="2"/>
  <c r="D269" i="24"/>
  <c r="K272" i="2"/>
  <c r="J272" i="2"/>
  <c r="D269" i="23"/>
  <c r="B269" i="23" s="1"/>
  <c r="E269" i="23" s="1"/>
  <c r="K269" i="23" s="1"/>
  <c r="C273" i="24"/>
  <c r="B273" i="24"/>
  <c r="E273" i="24" s="1"/>
  <c r="H273" i="24" s="1"/>
  <c r="D277" i="24"/>
  <c r="D277" i="23"/>
  <c r="C277" i="23" s="1"/>
  <c r="K280" i="2"/>
  <c r="J280" i="2"/>
  <c r="K303" i="2"/>
  <c r="D300" i="24"/>
  <c r="D300" i="23"/>
  <c r="D174" i="23"/>
  <c r="C174" i="23" s="1"/>
  <c r="D110" i="23"/>
  <c r="D79" i="23"/>
  <c r="D6" i="24"/>
  <c r="C6" i="24" s="1"/>
  <c r="D201" i="24"/>
  <c r="D186" i="24"/>
  <c r="D178" i="24"/>
  <c r="B61" i="21"/>
  <c r="J264" i="2"/>
  <c r="J226" i="2"/>
  <c r="D273" i="23"/>
  <c r="G25" i="21"/>
  <c r="D205" i="23"/>
  <c r="B205" i="23" s="1"/>
  <c r="E205" i="23" s="1"/>
  <c r="G20" i="21"/>
  <c r="D114" i="26"/>
  <c r="D125" i="24"/>
  <c r="C125" i="24" s="1"/>
  <c r="C113" i="26"/>
  <c r="H2" i="21"/>
  <c r="J120" i="2"/>
  <c r="A117" i="26" s="1"/>
  <c r="B121" i="26"/>
  <c r="G10" i="21"/>
  <c r="H67" i="21"/>
  <c r="C178" i="26"/>
  <c r="B181" i="26"/>
  <c r="G70" i="21"/>
  <c r="D143" i="26"/>
  <c r="M47" i="1"/>
  <c r="L47" i="1" s="1"/>
  <c r="J59" i="1"/>
  <c r="I59" i="1" s="1"/>
  <c r="B50" i="21"/>
  <c r="B50" i="26"/>
  <c r="B79" i="26"/>
  <c r="B79" i="21"/>
  <c r="B89" i="26"/>
  <c r="B89" i="21"/>
  <c r="M113" i="1"/>
  <c r="D47" i="24"/>
  <c r="D47" i="26"/>
  <c r="K101" i="2"/>
  <c r="D98" i="24"/>
  <c r="B98" i="24" s="1"/>
  <c r="E98" i="24" s="1"/>
  <c r="D98" i="26"/>
  <c r="K104" i="2"/>
  <c r="D101" i="24"/>
  <c r="D101" i="26"/>
  <c r="D150" i="26"/>
  <c r="J153" i="2"/>
  <c r="A150" i="26" s="1"/>
  <c r="D150" i="24"/>
  <c r="K239" i="2"/>
  <c r="D236" i="23"/>
  <c r="D246" i="24"/>
  <c r="K249" i="2"/>
  <c r="J93" i="1"/>
  <c r="B107" i="21"/>
  <c r="B107" i="26"/>
  <c r="G17" i="21"/>
  <c r="B128" i="26"/>
  <c r="J122" i="1"/>
  <c r="I122" i="1" s="1"/>
  <c r="K48" i="2"/>
  <c r="D45" i="24"/>
  <c r="J48" i="2"/>
  <c r="A73" i="26" s="1"/>
  <c r="K52" i="2"/>
  <c r="J52" i="2"/>
  <c r="K62" i="2"/>
  <c r="J62" i="2"/>
  <c r="D59" i="26"/>
  <c r="K72" i="2"/>
  <c r="D69" i="24"/>
  <c r="J72" i="2"/>
  <c r="D69" i="26"/>
  <c r="K76" i="2"/>
  <c r="D73" i="24"/>
  <c r="J99" i="2"/>
  <c r="D96" i="26"/>
  <c r="K129" i="2"/>
  <c r="D126" i="24"/>
  <c r="K133" i="2"/>
  <c r="J133" i="2"/>
  <c r="K136" i="2"/>
  <c r="J136" i="2"/>
  <c r="J140" i="2"/>
  <c r="D137" i="24"/>
  <c r="D252" i="24"/>
  <c r="K255" i="2"/>
  <c r="M48" i="1"/>
  <c r="L48" i="1" s="1"/>
  <c r="M23" i="1"/>
  <c r="L23" i="1" s="1"/>
  <c r="M120" i="1"/>
  <c r="L120" i="1" s="1"/>
  <c r="J130" i="1"/>
  <c r="I130" i="1" s="1"/>
  <c r="M161" i="1"/>
  <c r="L161" i="1" s="1"/>
  <c r="M177" i="1"/>
  <c r="M50" i="1"/>
  <c r="L50" i="1" s="1"/>
  <c r="M46" i="1"/>
  <c r="L46" i="1" s="1"/>
  <c r="M108" i="1"/>
  <c r="L108" i="1" s="1"/>
  <c r="M121" i="1"/>
  <c r="L121" i="1" s="1"/>
  <c r="M125" i="1"/>
  <c r="L125" i="1" s="1"/>
  <c r="M162" i="1"/>
  <c r="L162" i="1" s="1"/>
  <c r="M178" i="1"/>
  <c r="L178" i="1" s="1"/>
  <c r="C35" i="21"/>
  <c r="C35" i="26"/>
  <c r="M19" i="1"/>
  <c r="L19" i="1" s="1"/>
  <c r="M79" i="1"/>
  <c r="L79" i="1" s="1"/>
  <c r="M66" i="1"/>
  <c r="L66" i="1" s="1"/>
  <c r="B79" i="24"/>
  <c r="E79" i="24" s="1"/>
  <c r="I79" i="24" s="1"/>
  <c r="C79" i="24"/>
  <c r="J124" i="1"/>
  <c r="I124" i="1" s="1"/>
  <c r="D207" i="24"/>
  <c r="D207" i="23"/>
  <c r="B207" i="23" s="1"/>
  <c r="E207" i="23" s="1"/>
  <c r="K207" i="23" s="1"/>
  <c r="K210" i="2"/>
  <c r="C257" i="24"/>
  <c r="B257" i="24"/>
  <c r="E257" i="24" s="1"/>
  <c r="H257" i="24" s="1"/>
  <c r="D263" i="24"/>
  <c r="J266" i="2"/>
  <c r="K266" i="2"/>
  <c r="D263" i="23"/>
  <c r="D271" i="24"/>
  <c r="J274" i="2"/>
  <c r="K274" i="2"/>
  <c r="D271" i="23"/>
  <c r="C271" i="23" s="1"/>
  <c r="D282" i="24"/>
  <c r="K285" i="2"/>
  <c r="J285" i="2"/>
  <c r="D282" i="23"/>
  <c r="D285" i="24"/>
  <c r="K288" i="2"/>
  <c r="D290" i="23"/>
  <c r="J293" i="2"/>
  <c r="D293" i="24"/>
  <c r="D293" i="23"/>
  <c r="J296" i="2"/>
  <c r="K296" i="2"/>
  <c r="D299" i="24"/>
  <c r="D299" i="23"/>
  <c r="J302" i="2"/>
  <c r="K302" i="2"/>
  <c r="B14" i="26"/>
  <c r="D13" i="24"/>
  <c r="K15" i="2"/>
  <c r="C33" i="24"/>
  <c r="C27" i="21"/>
  <c r="C24" i="21"/>
  <c r="C21" i="26"/>
  <c r="J24" i="2"/>
  <c r="A22" i="21" s="1"/>
  <c r="D22" i="24"/>
  <c r="F167" i="24"/>
  <c r="A167" i="24" s="1"/>
  <c r="L167" i="24"/>
  <c r="D17" i="26"/>
  <c r="J19" i="2"/>
  <c r="J299" i="2"/>
  <c r="D285" i="23"/>
  <c r="C52" i="26"/>
  <c r="C52" i="21"/>
  <c r="B53" i="26"/>
  <c r="B53" i="21"/>
  <c r="F13" i="21"/>
  <c r="A124" i="26"/>
  <c r="A141" i="26"/>
  <c r="F30" i="21"/>
  <c r="C180" i="26"/>
  <c r="H69" i="21"/>
  <c r="C181" i="26"/>
  <c r="H70" i="21"/>
  <c r="C182" i="26"/>
  <c r="H71" i="21"/>
  <c r="C183" i="26"/>
  <c r="H72" i="21"/>
  <c r="B188" i="26"/>
  <c r="G77" i="21"/>
  <c r="B189" i="26"/>
  <c r="G78" i="21"/>
  <c r="H83" i="21"/>
  <c r="C194" i="26"/>
  <c r="H84" i="21"/>
  <c r="C195" i="26"/>
  <c r="B41" i="26"/>
  <c r="D38" i="24"/>
  <c r="B38" i="24" s="1"/>
  <c r="E38" i="24" s="1"/>
  <c r="L38" i="24" s="1"/>
  <c r="B31" i="26"/>
  <c r="J74" i="2"/>
  <c r="K74" i="2"/>
  <c r="K41" i="2"/>
  <c r="D33" i="26"/>
  <c r="C31" i="26"/>
  <c r="C31" i="21"/>
  <c r="D26" i="26"/>
  <c r="D24" i="23"/>
  <c r="K26" i="2"/>
  <c r="M77" i="1"/>
  <c r="L77" i="1" s="1"/>
  <c r="M80" i="1"/>
  <c r="L80" i="1" s="1"/>
  <c r="M49" i="1"/>
  <c r="L49" i="1" s="1"/>
  <c r="C61" i="26"/>
  <c r="C61" i="21"/>
  <c r="J172" i="1"/>
  <c r="I172" i="1" s="1"/>
  <c r="B171" i="26"/>
  <c r="G60" i="21"/>
  <c r="C173" i="26"/>
  <c r="H62" i="21"/>
  <c r="C175" i="26"/>
  <c r="H64" i="21"/>
  <c r="B185" i="26"/>
  <c r="G74" i="21"/>
  <c r="C188" i="26"/>
  <c r="H77" i="21"/>
  <c r="B190" i="26"/>
  <c r="G79" i="21"/>
  <c r="M110" i="1"/>
  <c r="M126" i="1"/>
  <c r="K207" i="2"/>
  <c r="D204" i="23"/>
  <c r="D204" i="24"/>
  <c r="D214" i="24"/>
  <c r="K217" i="2"/>
  <c r="D214" i="23"/>
  <c r="C214" i="23" s="1"/>
  <c r="D218" i="24"/>
  <c r="J221" i="2"/>
  <c r="D218" i="23"/>
  <c r="C218" i="23" s="1"/>
  <c r="D221" i="24"/>
  <c r="K224" i="2"/>
  <c r="D221" i="23"/>
  <c r="J224" i="2"/>
  <c r="J227" i="2"/>
  <c r="D224" i="23"/>
  <c r="D227" i="24"/>
  <c r="K230" i="2"/>
  <c r="D227" i="23"/>
  <c r="J230" i="2"/>
  <c r="D230" i="23"/>
  <c r="J233" i="2"/>
  <c r="D234" i="24"/>
  <c r="D234" i="23"/>
  <c r="C234" i="23" s="1"/>
  <c r="D237" i="24"/>
  <c r="D237" i="23"/>
  <c r="J240" i="2"/>
  <c r="J243" i="2"/>
  <c r="D240" i="23"/>
  <c r="D243" i="24"/>
  <c r="D243" i="23"/>
  <c r="K246" i="2"/>
  <c r="J246" i="2"/>
  <c r="D260" i="24"/>
  <c r="D260" i="23"/>
  <c r="K271" i="2"/>
  <c r="D268" i="24"/>
  <c r="K279" i="2"/>
  <c r="D276" i="24"/>
  <c r="D276" i="23"/>
  <c r="D279" i="24"/>
  <c r="D279" i="23"/>
  <c r="D283" i="24"/>
  <c r="K286" i="2"/>
  <c r="D283" i="23"/>
  <c r="B283" i="23" s="1"/>
  <c r="E283" i="23" s="1"/>
  <c r="J286" i="2"/>
  <c r="D18" i="26"/>
  <c r="B192" i="24"/>
  <c r="E192" i="24" s="1"/>
  <c r="I192" i="24" s="1"/>
  <c r="C192" i="24"/>
  <c r="B176" i="24"/>
  <c r="E176" i="24" s="1"/>
  <c r="C176" i="24"/>
  <c r="M28" i="1"/>
  <c r="L28" i="1" s="1"/>
  <c r="M25" i="1"/>
  <c r="L25" i="1" s="1"/>
  <c r="K45" i="2"/>
  <c r="D42" i="24"/>
  <c r="B42" i="24" s="1"/>
  <c r="E42" i="24" s="1"/>
  <c r="G42" i="24" s="1"/>
  <c r="J45" i="2"/>
  <c r="K60" i="2"/>
  <c r="J60" i="2"/>
  <c r="D57" i="24"/>
  <c r="B57" i="24" s="1"/>
  <c r="E57" i="24" s="1"/>
  <c r="I57" i="24" s="1"/>
  <c r="D57" i="26"/>
  <c r="J63" i="2"/>
  <c r="K69" i="2"/>
  <c r="D66" i="26"/>
  <c r="J69" i="2"/>
  <c r="D66" i="24"/>
  <c r="M90" i="1"/>
  <c r="L90" i="1" s="1"/>
  <c r="M10" i="1"/>
  <c r="L10" i="1" s="1"/>
  <c r="J60" i="1"/>
  <c r="J72" i="1"/>
  <c r="J92" i="1"/>
  <c r="J96" i="1"/>
  <c r="I96" i="1" s="1"/>
  <c r="J100" i="1"/>
  <c r="I100" i="1" s="1"/>
  <c r="B69" i="26"/>
  <c r="B69" i="21"/>
  <c r="B86" i="21"/>
  <c r="B86" i="26"/>
  <c r="C150" i="26"/>
  <c r="H39" i="21"/>
  <c r="J82" i="2"/>
  <c r="K82" i="2"/>
  <c r="D79" i="26"/>
  <c r="K86" i="2"/>
  <c r="J86" i="2"/>
  <c r="D83" i="24"/>
  <c r="D83" i="26"/>
  <c r="K89" i="2"/>
  <c r="J89" i="2"/>
  <c r="K93" i="2"/>
  <c r="D90" i="26"/>
  <c r="K175" i="2"/>
  <c r="D172" i="26"/>
  <c r="K179" i="2"/>
  <c r="D176" i="26"/>
  <c r="K186" i="2"/>
  <c r="D183" i="26"/>
  <c r="K190" i="2"/>
  <c r="D187" i="26"/>
  <c r="K193" i="2"/>
  <c r="K200" i="2"/>
  <c r="D197" i="26"/>
  <c r="M26" i="1"/>
  <c r="L26" i="1" s="1"/>
  <c r="M4" i="1"/>
  <c r="L4" i="1" s="1"/>
  <c r="M88" i="1"/>
  <c r="L88" i="1" s="1"/>
  <c r="J16" i="1"/>
  <c r="I16" i="1" s="1"/>
  <c r="J45" i="1"/>
  <c r="I45" i="1" s="1"/>
  <c r="J85" i="1"/>
  <c r="I85" i="1" s="1"/>
  <c r="C45" i="26"/>
  <c r="C45" i="21"/>
  <c r="C106" i="26"/>
  <c r="C106" i="21"/>
  <c r="C111" i="26"/>
  <c r="C111" i="21"/>
  <c r="J50" i="2"/>
  <c r="K50" i="2"/>
  <c r="K71" i="2"/>
  <c r="J71" i="2"/>
  <c r="K77" i="2"/>
  <c r="J77" i="2"/>
  <c r="D74" i="26"/>
  <c r="K127" i="2"/>
  <c r="D124" i="24"/>
  <c r="K130" i="2"/>
  <c r="D127" i="26"/>
  <c r="J130" i="2"/>
  <c r="D127" i="24"/>
  <c r="B127" i="24" s="1"/>
  <c r="E127" i="24" s="1"/>
  <c r="K134" i="2"/>
  <c r="D131" i="24"/>
  <c r="C131" i="24" s="1"/>
  <c r="J134" i="2"/>
  <c r="D131" i="26"/>
  <c r="D134" i="26"/>
  <c r="D134" i="24"/>
  <c r="K141" i="2"/>
  <c r="J141" i="2"/>
  <c r="D138" i="24"/>
  <c r="D138" i="26"/>
  <c r="K144" i="2"/>
  <c r="D141" i="26"/>
  <c r="D141" i="24"/>
  <c r="K147" i="2"/>
  <c r="D144" i="24"/>
  <c r="K154" i="2"/>
  <c r="J154" i="2"/>
  <c r="D151" i="24"/>
  <c r="B151" i="24" s="1"/>
  <c r="E151" i="24" s="1"/>
  <c r="K158" i="2"/>
  <c r="D155" i="26"/>
  <c r="K165" i="2"/>
  <c r="D162" i="26"/>
  <c r="K168" i="2"/>
  <c r="D165" i="26"/>
  <c r="K176" i="2"/>
  <c r="D173" i="24"/>
  <c r="B173" i="24" s="1"/>
  <c r="E173" i="24" s="1"/>
  <c r="K197" i="2"/>
  <c r="D194" i="26"/>
  <c r="C219" i="23"/>
  <c r="M68" i="1"/>
  <c r="M62" i="1"/>
  <c r="L62" i="1" s="1"/>
  <c r="J42" i="1"/>
  <c r="I42" i="1" s="1"/>
  <c r="J46" i="1"/>
  <c r="I46" i="1" s="1"/>
  <c r="J114" i="1"/>
  <c r="J116" i="1"/>
  <c r="I116" i="1" s="1"/>
  <c r="J136" i="1"/>
  <c r="J173" i="1"/>
  <c r="I173" i="1" s="1"/>
  <c r="J177" i="1"/>
  <c r="J181" i="1"/>
  <c r="K95" i="2"/>
  <c r="J95" i="2"/>
  <c r="K99" i="2"/>
  <c r="D96" i="24"/>
  <c r="K106" i="2"/>
  <c r="J106" i="2"/>
  <c r="A103" i="26" s="1"/>
  <c r="D103" i="24"/>
  <c r="D107" i="24"/>
  <c r="C107" i="24" s="1"/>
  <c r="J110" i="2"/>
  <c r="J113" i="2"/>
  <c r="D110" i="24"/>
  <c r="K120" i="2"/>
  <c r="D117" i="26"/>
  <c r="K131" i="2"/>
  <c r="J131" i="2"/>
  <c r="D128" i="24"/>
  <c r="K138" i="2"/>
  <c r="D135" i="26"/>
  <c r="J138" i="2"/>
  <c r="D135" i="24"/>
  <c r="B135" i="24" s="1"/>
  <c r="E135" i="24" s="1"/>
  <c r="D148" i="26"/>
  <c r="J151" i="2"/>
  <c r="D148" i="24"/>
  <c r="K162" i="2"/>
  <c r="D159" i="26"/>
  <c r="K241" i="2"/>
  <c r="D238" i="24"/>
  <c r="M67" i="1"/>
  <c r="L67" i="1" s="1"/>
  <c r="J22" i="1"/>
  <c r="J38" i="1"/>
  <c r="I38" i="1" s="1"/>
  <c r="J107" i="1"/>
  <c r="I107" i="1" s="1"/>
  <c r="M138" i="1"/>
  <c r="L138" i="1" s="1"/>
  <c r="M140" i="1"/>
  <c r="L140" i="1" s="1"/>
  <c r="J150" i="1"/>
  <c r="I150" i="1" s="1"/>
  <c r="J152" i="1"/>
  <c r="I152" i="1" s="1"/>
  <c r="J160" i="1"/>
  <c r="I160" i="1" s="1"/>
  <c r="J170" i="1"/>
  <c r="I170" i="1" s="1"/>
  <c r="K53" i="2"/>
  <c r="J53" i="2"/>
  <c r="K85" i="2"/>
  <c r="J85" i="2"/>
  <c r="K88" i="2"/>
  <c r="J88" i="2"/>
  <c r="K92" i="2"/>
  <c r="J92" i="2"/>
  <c r="J103" i="2"/>
  <c r="D100" i="24"/>
  <c r="K114" i="2"/>
  <c r="D111" i="26"/>
  <c r="K121" i="2"/>
  <c r="J121" i="2"/>
  <c r="K125" i="2"/>
  <c r="D122" i="24"/>
  <c r="J101" i="1"/>
  <c r="I101" i="1" s="1"/>
  <c r="M119" i="1"/>
  <c r="L119" i="1" s="1"/>
  <c r="J127" i="1"/>
  <c r="I127" i="1" s="1"/>
  <c r="J143" i="1"/>
  <c r="I143" i="1" s="1"/>
  <c r="M164" i="1"/>
  <c r="M168" i="1"/>
  <c r="L168" i="1" s="1"/>
  <c r="J176" i="1"/>
  <c r="I176" i="1" s="1"/>
  <c r="J120" i="1"/>
  <c r="J129" i="1"/>
  <c r="I129" i="1" s="1"/>
  <c r="J134" i="1"/>
  <c r="I134" i="1" s="1"/>
  <c r="M137" i="1"/>
  <c r="L137" i="1" s="1"/>
  <c r="M139" i="1"/>
  <c r="L139" i="1" s="1"/>
  <c r="M141" i="1"/>
  <c r="L141" i="1" s="1"/>
  <c r="J151" i="1"/>
  <c r="J163" i="1"/>
  <c r="J171" i="1"/>
  <c r="I171" i="1" s="1"/>
  <c r="B20" i="23"/>
  <c r="C20" i="23"/>
  <c r="D35" i="23"/>
  <c r="B35" i="23" s="1"/>
  <c r="J37" i="2"/>
  <c r="B26" i="26"/>
  <c r="K22" i="2"/>
  <c r="C50" i="23"/>
  <c r="B50" i="23"/>
  <c r="D41" i="26"/>
  <c r="D40" i="24"/>
  <c r="D40" i="26"/>
  <c r="D40" i="23"/>
  <c r="D38" i="26"/>
  <c r="J41" i="2"/>
  <c r="D35" i="26"/>
  <c r="J32" i="2"/>
  <c r="C26" i="26"/>
  <c r="J28" i="2"/>
  <c r="D26" i="23"/>
  <c r="D26" i="24"/>
  <c r="A18" i="26"/>
  <c r="A18" i="21"/>
  <c r="C18" i="26"/>
  <c r="D27" i="26"/>
  <c r="D27" i="24"/>
  <c r="D20" i="26"/>
  <c r="J22" i="2"/>
  <c r="A6" i="26" s="1"/>
  <c r="C7" i="28" s="1"/>
  <c r="B31" i="23"/>
  <c r="C31" i="23"/>
  <c r="C38" i="21"/>
  <c r="C38" i="26"/>
  <c r="D35" i="24"/>
  <c r="J39" i="2"/>
  <c r="D36" i="23"/>
  <c r="K39" i="2"/>
  <c r="D36" i="24"/>
  <c r="B33" i="26"/>
  <c r="D20" i="24"/>
  <c r="D21" i="24"/>
  <c r="K23" i="2"/>
  <c r="D21" i="23"/>
  <c r="B19" i="26"/>
  <c r="M30" i="1"/>
  <c r="M59" i="1"/>
  <c r="L59" i="1" s="1"/>
  <c r="J180" i="1"/>
  <c r="J164" i="1"/>
  <c r="I164" i="1" s="1"/>
  <c r="J140" i="1"/>
  <c r="I140" i="1" s="1"/>
  <c r="J106" i="1"/>
  <c r="J4" i="1"/>
  <c r="J18" i="1"/>
  <c r="I18" i="1" s="1"/>
  <c r="J30" i="1"/>
  <c r="J56" i="1"/>
  <c r="I56" i="1" s="1"/>
  <c r="J64" i="1"/>
  <c r="I64" i="1" s="1"/>
  <c r="J90" i="1"/>
  <c r="J102" i="1"/>
  <c r="I102" i="1" s="1"/>
  <c r="J15" i="1"/>
  <c r="I15" i="1" s="1"/>
  <c r="J23" i="1"/>
  <c r="J81" i="1"/>
  <c r="I81" i="1" s="1"/>
  <c r="J138" i="1"/>
  <c r="I138" i="1" s="1"/>
  <c r="J54" i="1"/>
  <c r="I54" i="1" s="1"/>
  <c r="J40" i="1"/>
  <c r="J50" i="1"/>
  <c r="J62" i="1"/>
  <c r="I62" i="1" s="1"/>
  <c r="J13" i="1"/>
  <c r="I13" i="1" s="1"/>
  <c r="J67" i="1"/>
  <c r="I67" i="1" s="1"/>
  <c r="J91" i="1"/>
  <c r="J156" i="1"/>
  <c r="I156" i="1" s="1"/>
  <c r="J75" i="1"/>
  <c r="I75" i="1" s="1"/>
  <c r="J28" i="1"/>
  <c r="I28" i="1" s="1"/>
  <c r="J58" i="1"/>
  <c r="J86" i="1"/>
  <c r="J11" i="1"/>
  <c r="I11" i="1" s="1"/>
  <c r="J19" i="1"/>
  <c r="I19" i="1" s="1"/>
  <c r="J27" i="1"/>
  <c r="I27" i="1" s="1"/>
  <c r="J51" i="1"/>
  <c r="I51" i="1" s="1"/>
  <c r="J83" i="1"/>
  <c r="I83" i="1" s="1"/>
  <c r="J9" i="1"/>
  <c r="J12" i="1"/>
  <c r="I12" i="1" s="1"/>
  <c r="J20" i="1"/>
  <c r="I20" i="1" s="1"/>
  <c r="K49" i="2"/>
  <c r="J49" i="2"/>
  <c r="D46" i="26"/>
  <c r="D46" i="24"/>
  <c r="C46" i="24" s="1"/>
  <c r="K57" i="2"/>
  <c r="D54" i="26"/>
  <c r="J57" i="2"/>
  <c r="K65" i="2"/>
  <c r="J65" i="2"/>
  <c r="D62" i="26"/>
  <c r="D62" i="24"/>
  <c r="K73" i="2"/>
  <c r="J73" i="2"/>
  <c r="D70" i="26"/>
  <c r="D70" i="24"/>
  <c r="K81" i="2"/>
  <c r="J81" i="2"/>
  <c r="D78" i="26"/>
  <c r="K84" i="2"/>
  <c r="J84" i="2"/>
  <c r="D81" i="26"/>
  <c r="D81" i="24"/>
  <c r="K91" i="2"/>
  <c r="D88" i="26"/>
  <c r="J91" i="2"/>
  <c r="D88" i="24"/>
  <c r="K209" i="2"/>
  <c r="D206" i="24"/>
  <c r="J209" i="2"/>
  <c r="D211" i="24"/>
  <c r="D211" i="23"/>
  <c r="J214" i="2"/>
  <c r="K273" i="2"/>
  <c r="D270" i="24"/>
  <c r="D270" i="23"/>
  <c r="J273" i="2"/>
  <c r="D275" i="24"/>
  <c r="D275" i="23"/>
  <c r="J278" i="2"/>
  <c r="K289" i="2"/>
  <c r="D286" i="24"/>
  <c r="D286" i="23"/>
  <c r="J289" i="2"/>
  <c r="D291" i="24"/>
  <c r="D291" i="23"/>
  <c r="C291" i="23" s="1"/>
  <c r="J294" i="2"/>
  <c r="C13" i="23"/>
  <c r="D88" i="23"/>
  <c r="D70" i="23"/>
  <c r="D33" i="23"/>
  <c r="J36" i="2"/>
  <c r="D22" i="26"/>
  <c r="C20" i="21"/>
  <c r="C19" i="26"/>
  <c r="C78" i="24"/>
  <c r="J71" i="1"/>
  <c r="I71" i="1" s="1"/>
  <c r="J35" i="1"/>
  <c r="I35" i="1" s="1"/>
  <c r="J17" i="1"/>
  <c r="I17" i="1" s="1"/>
  <c r="J84" i="1"/>
  <c r="I84" i="1" s="1"/>
  <c r="D206" i="23"/>
  <c r="M61" i="1"/>
  <c r="L61" i="1" s="1"/>
  <c r="K89" i="24"/>
  <c r="I89" i="24"/>
  <c r="J89" i="1"/>
  <c r="I89" i="1" s="1"/>
  <c r="J97" i="1"/>
  <c r="I97" i="1" s="1"/>
  <c r="J104" i="1"/>
  <c r="I104" i="1" s="1"/>
  <c r="C50" i="26"/>
  <c r="C50" i="21"/>
  <c r="C55" i="26"/>
  <c r="C55" i="21"/>
  <c r="B64" i="21"/>
  <c r="B64" i="26"/>
  <c r="C66" i="26"/>
  <c r="C66" i="21"/>
  <c r="C76" i="26"/>
  <c r="C76" i="21"/>
  <c r="C119" i="26"/>
  <c r="H8" i="21"/>
  <c r="J119" i="1"/>
  <c r="I119" i="1" s="1"/>
  <c r="J123" i="1"/>
  <c r="M124" i="1"/>
  <c r="L124" i="1" s="1"/>
  <c r="M107" i="1"/>
  <c r="L107" i="1" s="1"/>
  <c r="J29" i="1"/>
  <c r="I29" i="1" s="1"/>
  <c r="J33" i="1"/>
  <c r="I33" i="1" s="1"/>
  <c r="J37" i="1"/>
  <c r="C284" i="24"/>
  <c r="B284" i="24"/>
  <c r="E284" i="24" s="1"/>
  <c r="K142" i="2"/>
  <c r="D139" i="26"/>
  <c r="D139" i="24"/>
  <c r="B139" i="24" s="1"/>
  <c r="E139" i="24" s="1"/>
  <c r="J142" i="2"/>
  <c r="K148" i="2"/>
  <c r="D145" i="26"/>
  <c r="J148" i="2"/>
  <c r="D145" i="24"/>
  <c r="K155" i="2"/>
  <c r="D152" i="26"/>
  <c r="J155" i="2"/>
  <c r="D152" i="24"/>
  <c r="D81" i="23"/>
  <c r="D78" i="23"/>
  <c r="D62" i="23"/>
  <c r="J95" i="1"/>
  <c r="I95" i="1" s="1"/>
  <c r="J25" i="1"/>
  <c r="I25" i="1" s="1"/>
  <c r="J98" i="1"/>
  <c r="I98" i="1" s="1"/>
  <c r="J24" i="1"/>
  <c r="J99" i="1"/>
  <c r="I99" i="1" s="1"/>
  <c r="C47" i="26"/>
  <c r="C47" i="21"/>
  <c r="B56" i="21"/>
  <c r="B56" i="26"/>
  <c r="C63" i="26"/>
  <c r="C63" i="21"/>
  <c r="G12" i="21"/>
  <c r="B123" i="26"/>
  <c r="B127" i="26"/>
  <c r="G16" i="21"/>
  <c r="C172" i="26"/>
  <c r="H61" i="21"/>
  <c r="H75" i="21"/>
  <c r="C186" i="26"/>
  <c r="C187" i="26"/>
  <c r="H76" i="21"/>
  <c r="G81" i="21"/>
  <c r="B192" i="26"/>
  <c r="B193" i="26"/>
  <c r="G82" i="21"/>
  <c r="J109" i="1"/>
  <c r="I109" i="1" s="1"/>
  <c r="J110" i="1"/>
  <c r="I110" i="1" s="1"/>
  <c r="J111" i="1"/>
  <c r="I111" i="1" s="1"/>
  <c r="J112" i="1"/>
  <c r="I112" i="1" s="1"/>
  <c r="J113" i="1"/>
  <c r="I113" i="1" s="1"/>
  <c r="J141" i="1"/>
  <c r="I141" i="1" s="1"/>
  <c r="M150" i="1"/>
  <c r="L150" i="1" s="1"/>
  <c r="M152" i="1"/>
  <c r="M60" i="1"/>
  <c r="L60" i="1" s="1"/>
  <c r="J63" i="1"/>
  <c r="I63" i="1" s="1"/>
  <c r="C80" i="21"/>
  <c r="C80" i="26"/>
  <c r="C86" i="26"/>
  <c r="C86" i="21"/>
  <c r="G3" i="21"/>
  <c r="B114" i="26"/>
  <c r="A115" i="26"/>
  <c r="F4" i="21"/>
  <c r="H5" i="21"/>
  <c r="C116" i="26"/>
  <c r="B117" i="26"/>
  <c r="G6" i="21"/>
  <c r="B140" i="26"/>
  <c r="G29" i="21"/>
  <c r="J115" i="1"/>
  <c r="M136" i="1"/>
  <c r="L136" i="1" s="1"/>
  <c r="J154" i="1"/>
  <c r="I154" i="1" s="1"/>
  <c r="M6" i="1"/>
  <c r="L6" i="1" s="1"/>
  <c r="M96" i="1"/>
  <c r="L96" i="1" s="1"/>
  <c r="M44" i="1"/>
  <c r="L44" i="1" s="1"/>
  <c r="J49" i="1"/>
  <c r="I49" i="1" s="1"/>
  <c r="J53" i="1"/>
  <c r="J69" i="1"/>
  <c r="I69" i="1" s="1"/>
  <c r="J80" i="1"/>
  <c r="C79" i="21"/>
  <c r="C79" i="26"/>
  <c r="B96" i="21"/>
  <c r="B96" i="26"/>
  <c r="B160" i="26"/>
  <c r="G49" i="21"/>
  <c r="B161" i="26"/>
  <c r="G50" i="21"/>
  <c r="H55" i="21"/>
  <c r="C166" i="26"/>
  <c r="B167" i="26"/>
  <c r="G56" i="21"/>
  <c r="J178" i="1"/>
  <c r="J182" i="1"/>
  <c r="F4" i="6"/>
  <c r="J26" i="1"/>
  <c r="I26" i="1" s="1"/>
  <c r="J34" i="1"/>
  <c r="J43" i="1"/>
  <c r="I43" i="1" s="1"/>
  <c r="J77" i="1"/>
  <c r="I77" i="1" s="1"/>
  <c r="B52" i="21"/>
  <c r="B52" i="26"/>
  <c r="C70" i="26"/>
  <c r="C70" i="21"/>
  <c r="B78" i="21"/>
  <c r="B78" i="26"/>
  <c r="B80" i="21"/>
  <c r="B80" i="26"/>
  <c r="B97" i="26"/>
  <c r="B97" i="21"/>
  <c r="B105" i="21"/>
  <c r="B105" i="26"/>
  <c r="B108" i="26"/>
  <c r="B108" i="21"/>
  <c r="C110" i="26"/>
  <c r="C110" i="21"/>
  <c r="C121" i="26"/>
  <c r="H10" i="21"/>
  <c r="C125" i="26"/>
  <c r="H14" i="21"/>
  <c r="C160" i="26"/>
  <c r="H49" i="21"/>
  <c r="K47" i="2"/>
  <c r="J47" i="2"/>
  <c r="K55" i="2"/>
  <c r="J55" i="2"/>
  <c r="K63" i="2"/>
  <c r="D158" i="26"/>
  <c r="K161" i="2"/>
  <c r="K196" i="2"/>
  <c r="D193" i="26"/>
  <c r="K203" i="2"/>
  <c r="D200" i="26"/>
  <c r="D217" i="24"/>
  <c r="D217" i="23"/>
  <c r="D233" i="24"/>
  <c r="D233" i="23"/>
  <c r="K257" i="2"/>
  <c r="D254" i="24"/>
  <c r="D278" i="24"/>
  <c r="D278" i="23"/>
  <c r="D281" i="24"/>
  <c r="D281" i="23"/>
  <c r="D294" i="24"/>
  <c r="D294" i="23"/>
  <c r="D297" i="24"/>
  <c r="D297" i="23"/>
  <c r="M103" i="1"/>
  <c r="L103" i="1" s="1"/>
  <c r="M74" i="1"/>
  <c r="M45" i="1"/>
  <c r="L45" i="1" s="1"/>
  <c r="M42" i="1"/>
  <c r="M38" i="1"/>
  <c r="L38" i="1" s="1"/>
  <c r="M32" i="1"/>
  <c r="L32" i="1" s="1"/>
  <c r="M8" i="1"/>
  <c r="L8" i="1" s="1"/>
  <c r="J5" i="1"/>
  <c r="I5" i="1" s="1"/>
  <c r="J21" i="1"/>
  <c r="J79" i="1"/>
  <c r="J94" i="1"/>
  <c r="M39" i="1"/>
  <c r="L39" i="1" s="1"/>
  <c r="C51" i="26"/>
  <c r="C51" i="21"/>
  <c r="C62" i="26"/>
  <c r="C62" i="21"/>
  <c r="C67" i="26"/>
  <c r="C67" i="21"/>
  <c r="B74" i="21"/>
  <c r="B74" i="26"/>
  <c r="C112" i="26"/>
  <c r="C112" i="21"/>
  <c r="C118" i="26"/>
  <c r="H7" i="21"/>
  <c r="C131" i="26"/>
  <c r="H20" i="21"/>
  <c r="C134" i="26"/>
  <c r="H23" i="21"/>
  <c r="C138" i="26"/>
  <c r="H27" i="21"/>
  <c r="G28" i="21"/>
  <c r="B139" i="26"/>
  <c r="B197" i="26"/>
  <c r="G86" i="21"/>
  <c r="J157" i="1"/>
  <c r="K97" i="2"/>
  <c r="D94" i="24"/>
  <c r="K126" i="2"/>
  <c r="D123" i="26"/>
  <c r="J126" i="2"/>
  <c r="D123" i="24"/>
  <c r="C123" i="24" s="1"/>
  <c r="K132" i="2"/>
  <c r="D129" i="26"/>
  <c r="K139" i="2"/>
  <c r="D136" i="26"/>
  <c r="J139" i="2"/>
  <c r="D136" i="24"/>
  <c r="D142" i="26"/>
  <c r="J145" i="2"/>
  <c r="J6" i="1"/>
  <c r="I6" i="1" s="1"/>
  <c r="M76" i="1"/>
  <c r="L76" i="1" s="1"/>
  <c r="J7" i="1"/>
  <c r="I7" i="1" s="1"/>
  <c r="J10" i="1"/>
  <c r="I10" i="1" s="1"/>
  <c r="J47" i="1"/>
  <c r="J108" i="1"/>
  <c r="I108" i="1" s="1"/>
  <c r="J118" i="1"/>
  <c r="I118" i="1" s="1"/>
  <c r="J162" i="1"/>
  <c r="I162" i="1" s="1"/>
  <c r="J166" i="1"/>
  <c r="I166" i="1" s="1"/>
  <c r="J168" i="1"/>
  <c r="I168" i="1" s="1"/>
  <c r="M171" i="1"/>
  <c r="L171" i="1" s="1"/>
  <c r="J175" i="1"/>
  <c r="I175" i="1" s="1"/>
  <c r="K110" i="2"/>
  <c r="D107" i="26"/>
  <c r="K113" i="2"/>
  <c r="K116" i="2"/>
  <c r="D113" i="26"/>
  <c r="J116" i="2"/>
  <c r="F2" i="21" s="1"/>
  <c r="K177" i="2"/>
  <c r="K180" i="2"/>
  <c r="D177" i="26"/>
  <c r="K187" i="2"/>
  <c r="D184" i="26"/>
  <c r="D230" i="24"/>
  <c r="K233" i="2"/>
  <c r="M78" i="1"/>
  <c r="L78" i="1" s="1"/>
  <c r="M105" i="1"/>
  <c r="J14" i="1"/>
  <c r="I14" i="1" s="1"/>
  <c r="J36" i="1"/>
  <c r="I36" i="1" s="1"/>
  <c r="J41" i="1"/>
  <c r="J48" i="1"/>
  <c r="J55" i="1"/>
  <c r="J73" i="1"/>
  <c r="I73" i="1" s="1"/>
  <c r="J82" i="1"/>
  <c r="J88" i="1"/>
  <c r="I88" i="1" s="1"/>
  <c r="J117" i="1"/>
  <c r="J121" i="1"/>
  <c r="I121" i="1" s="1"/>
  <c r="J146" i="1"/>
  <c r="I146" i="1" s="1"/>
  <c r="M173" i="1"/>
  <c r="K94" i="2"/>
  <c r="J94" i="2"/>
  <c r="K107" i="2"/>
  <c r="J107" i="2"/>
  <c r="K164" i="2"/>
  <c r="D161" i="26"/>
  <c r="K171" i="2"/>
  <c r="D168" i="26"/>
  <c r="M130" i="1"/>
  <c r="J142" i="1"/>
  <c r="I142" i="1" s="1"/>
  <c r="J144" i="1"/>
  <c r="I144" i="1" s="1"/>
  <c r="J149" i="1"/>
  <c r="I149" i="1" s="1"/>
  <c r="J158" i="1"/>
  <c r="J165" i="1"/>
  <c r="J167" i="1"/>
  <c r="I167" i="1" s="1"/>
  <c r="J174" i="1"/>
  <c r="J183" i="1"/>
  <c r="I183" i="1" s="1"/>
  <c r="K108" i="2"/>
  <c r="D105" i="26"/>
  <c r="K118" i="2"/>
  <c r="D115" i="26"/>
  <c r="K124" i="2"/>
  <c r="D121" i="26"/>
  <c r="K137" i="2"/>
  <c r="K140" i="2"/>
  <c r="D137" i="26"/>
  <c r="K153" i="2"/>
  <c r="K156" i="2"/>
  <c r="D153" i="26"/>
  <c r="K169" i="2"/>
  <c r="K172" i="2"/>
  <c r="D169" i="26"/>
  <c r="K185" i="2"/>
  <c r="K188" i="2"/>
  <c r="D185" i="26"/>
  <c r="K201" i="2"/>
  <c r="K204" i="2"/>
  <c r="D201" i="26"/>
  <c r="M160" i="1"/>
  <c r="L160" i="1" s="1"/>
  <c r="M176" i="1"/>
  <c r="L176" i="1" s="1"/>
  <c r="K225" i="2"/>
  <c r="D222" i="24"/>
  <c r="J125" i="1"/>
  <c r="I125" i="1" s="1"/>
  <c r="J126" i="1"/>
  <c r="I126" i="1" s="1"/>
  <c r="J128" i="1"/>
  <c r="I128" i="1" s="1"/>
  <c r="J131" i="1"/>
  <c r="J132" i="1"/>
  <c r="I132" i="1" s="1"/>
  <c r="J133" i="1"/>
  <c r="J135" i="1"/>
  <c r="I135" i="1" s="1"/>
  <c r="J137" i="1"/>
  <c r="I137" i="1" s="1"/>
  <c r="J145" i="1"/>
  <c r="I145" i="1" s="1"/>
  <c r="J153" i="1"/>
  <c r="I153" i="1" s="1"/>
  <c r="M159" i="1"/>
  <c r="L159" i="1" s="1"/>
  <c r="J161" i="1"/>
  <c r="I161" i="1" s="1"/>
  <c r="J169" i="1"/>
  <c r="M170" i="1"/>
  <c r="L170" i="1" s="1"/>
  <c r="K205" i="2"/>
  <c r="K221" i="2"/>
  <c r="K237" i="2"/>
  <c r="K253" i="2"/>
  <c r="K269" i="2"/>
  <c r="M114" i="1"/>
  <c r="L114" i="1" s="1"/>
  <c r="M116" i="1"/>
  <c r="L116" i="1" s="1"/>
  <c r="J139" i="1"/>
  <c r="I139" i="1" s="1"/>
  <c r="J147" i="1"/>
  <c r="I147" i="1" s="1"/>
  <c r="M148" i="1"/>
  <c r="M172" i="1"/>
  <c r="L172" i="1" s="1"/>
  <c r="J179" i="1"/>
  <c r="I179" i="1" s="1"/>
  <c r="D210" i="24"/>
  <c r="K213" i="2"/>
  <c r="D226" i="24"/>
  <c r="K229" i="2"/>
  <c r="D242" i="24"/>
  <c r="K245" i="2"/>
  <c r="D258" i="24"/>
  <c r="K261" i="2"/>
  <c r="D274" i="24"/>
  <c r="K277" i="2"/>
  <c r="D290" i="24"/>
  <c r="K293" i="2"/>
  <c r="B199" i="23"/>
  <c r="E199" i="23" s="1"/>
  <c r="C39" i="24"/>
  <c r="B39" i="24"/>
  <c r="E39" i="24" s="1"/>
  <c r="J40" i="2"/>
  <c r="D19" i="26"/>
  <c r="K21" i="2"/>
  <c r="D19" i="23"/>
  <c r="B18" i="21"/>
  <c r="G155" i="24"/>
  <c r="I155" i="24"/>
  <c r="H155" i="24"/>
  <c r="J155" i="24"/>
  <c r="F155" i="24"/>
  <c r="A155" i="24" s="1"/>
  <c r="B84" i="21"/>
  <c r="B84" i="26"/>
  <c r="B87" i="26"/>
  <c r="B87" i="21"/>
  <c r="C91" i="26"/>
  <c r="C91" i="21"/>
  <c r="B94" i="21"/>
  <c r="B94" i="26"/>
  <c r="C98" i="26"/>
  <c r="C98" i="21"/>
  <c r="C108" i="26"/>
  <c r="C108" i="21"/>
  <c r="B116" i="26"/>
  <c r="G5" i="21"/>
  <c r="C123" i="26"/>
  <c r="H12" i="21"/>
  <c r="G15" i="21"/>
  <c r="B126" i="26"/>
  <c r="H22" i="21"/>
  <c r="C133" i="26"/>
  <c r="B134" i="26"/>
  <c r="G23" i="21"/>
  <c r="C140" i="26"/>
  <c r="H29" i="21"/>
  <c r="F6" i="2"/>
  <c r="M16" i="2"/>
  <c r="C36" i="26"/>
  <c r="K34" i="2"/>
  <c r="K33" i="2"/>
  <c r="D31" i="26"/>
  <c r="J33" i="2"/>
  <c r="K29" i="2"/>
  <c r="D27" i="23"/>
  <c r="D25" i="24"/>
  <c r="K27" i="2"/>
  <c r="D25" i="23"/>
  <c r="J25" i="2"/>
  <c r="K25" i="2"/>
  <c r="C22" i="21"/>
  <c r="C6" i="26"/>
  <c r="F83" i="21"/>
  <c r="A194" i="26"/>
  <c r="G30" i="21"/>
  <c r="G26" i="21"/>
  <c r="C101" i="21"/>
  <c r="J42" i="2"/>
  <c r="D39" i="23"/>
  <c r="K42" i="2"/>
  <c r="B29" i="23"/>
  <c r="C29" i="23"/>
  <c r="K40" i="2"/>
  <c r="F33" i="24"/>
  <c r="A33" i="24" s="1"/>
  <c r="H33" i="24"/>
  <c r="G33" i="24"/>
  <c r="I33" i="24"/>
  <c r="B35" i="26"/>
  <c r="B35" i="21"/>
  <c r="K32" i="2"/>
  <c r="K31" i="2"/>
  <c r="D29" i="24"/>
  <c r="J31" i="2"/>
  <c r="D24" i="26"/>
  <c r="J26" i="2"/>
  <c r="D24" i="24"/>
  <c r="D19" i="24"/>
  <c r="N16" i="2"/>
  <c r="D14" i="24" s="1"/>
  <c r="F6" i="1"/>
  <c r="A7" i="1"/>
  <c r="C82" i="21"/>
  <c r="C82" i="26"/>
  <c r="C85" i="26"/>
  <c r="C85" i="21"/>
  <c r="C92" i="26"/>
  <c r="C92" i="21"/>
  <c r="B93" i="26"/>
  <c r="B93" i="21"/>
  <c r="B100" i="21"/>
  <c r="B100" i="26"/>
  <c r="B103" i="26"/>
  <c r="C107" i="26"/>
  <c r="C107" i="21"/>
  <c r="B110" i="21"/>
  <c r="B110" i="26"/>
  <c r="H6" i="21"/>
  <c r="C117" i="26"/>
  <c r="H13" i="21"/>
  <c r="C124" i="26"/>
  <c r="B125" i="26"/>
  <c r="G14" i="21"/>
  <c r="B132" i="26"/>
  <c r="G21" i="21"/>
  <c r="C135" i="26"/>
  <c r="H24" i="21"/>
  <c r="G27" i="21"/>
  <c r="B138" i="26"/>
  <c r="C142" i="26"/>
  <c r="H31" i="21"/>
  <c r="G33" i="21"/>
  <c r="B144" i="26"/>
  <c r="B147" i="26"/>
  <c r="G36" i="21"/>
  <c r="G37" i="21"/>
  <c r="B148" i="26"/>
  <c r="F5" i="21"/>
  <c r="A116" i="26"/>
  <c r="B85" i="23"/>
  <c r="E85" i="23" s="1"/>
  <c r="J44" i="2"/>
  <c r="D41" i="24"/>
  <c r="D41" i="23"/>
  <c r="D39" i="26"/>
  <c r="K33" i="24"/>
  <c r="D31" i="24"/>
  <c r="D29" i="26"/>
  <c r="J29" i="2"/>
  <c r="J27" i="2"/>
  <c r="B24" i="26"/>
  <c r="B24" i="21"/>
  <c r="B20" i="26"/>
  <c r="J21" i="2"/>
  <c r="L155" i="24"/>
  <c r="J78" i="24"/>
  <c r="F78" i="24"/>
  <c r="A78" i="24" s="1"/>
  <c r="G78" i="24"/>
  <c r="H78" i="24"/>
  <c r="K78" i="24"/>
  <c r="L78" i="24"/>
  <c r="I78" i="24"/>
  <c r="H19" i="21"/>
  <c r="H3" i="21"/>
  <c r="G8" i="21"/>
  <c r="K19" i="2"/>
  <c r="D17" i="24"/>
  <c r="D17" i="23"/>
  <c r="G89" i="24"/>
  <c r="L89" i="24"/>
  <c r="H89" i="24"/>
  <c r="J89" i="24"/>
  <c r="K43" i="2"/>
  <c r="C40" i="21"/>
  <c r="K37" i="2"/>
  <c r="C28" i="21"/>
  <c r="B27" i="26"/>
  <c r="G167" i="24"/>
  <c r="I167" i="24"/>
  <c r="L51" i="24"/>
  <c r="G51" i="24"/>
  <c r="B4" i="25"/>
  <c r="P6" i="2"/>
  <c r="F4" i="26" s="1"/>
  <c r="K211" i="2"/>
  <c r="D208" i="24"/>
  <c r="K227" i="2"/>
  <c r="D224" i="24"/>
  <c r="K243" i="2"/>
  <c r="D240" i="24"/>
  <c r="K259" i="2"/>
  <c r="D256" i="24"/>
  <c r="K275" i="2"/>
  <c r="D272" i="24"/>
  <c r="K291" i="2"/>
  <c r="D288" i="24"/>
  <c r="K235" i="2"/>
  <c r="D232" i="24"/>
  <c r="K267" i="2"/>
  <c r="D264" i="24"/>
  <c r="K299" i="2"/>
  <c r="D296" i="24"/>
  <c r="C51" i="24" l="1"/>
  <c r="K51" i="24"/>
  <c r="F51" i="24"/>
  <c r="A51" i="24" s="1"/>
  <c r="J51" i="24"/>
  <c r="C295" i="23"/>
  <c r="C213" i="23"/>
  <c r="C157" i="23"/>
  <c r="B197" i="23"/>
  <c r="E197" i="23" s="1"/>
  <c r="A40" i="21"/>
  <c r="A6" i="21"/>
  <c r="C171" i="23"/>
  <c r="C59" i="24"/>
  <c r="C61" i="24"/>
  <c r="C301" i="23"/>
  <c r="A28" i="21"/>
  <c r="F34" i="26"/>
  <c r="C143" i="23"/>
  <c r="A52" i="21"/>
  <c r="C38" i="23"/>
  <c r="A13" i="26"/>
  <c r="A64" i="26"/>
  <c r="A21" i="26"/>
  <c r="A73" i="21"/>
  <c r="A61" i="26"/>
  <c r="A20" i="26"/>
  <c r="A35" i="26"/>
  <c r="K301" i="24"/>
  <c r="F301" i="24"/>
  <c r="A301" i="24" s="1"/>
  <c r="H301" i="24"/>
  <c r="G301" i="24"/>
  <c r="J301" i="24"/>
  <c r="L301" i="23"/>
  <c r="J301" i="23"/>
  <c r="G301" i="23"/>
  <c r="I301" i="23"/>
  <c r="K301" i="23"/>
  <c r="H301" i="23"/>
  <c r="A61" i="21"/>
  <c r="R5" i="2"/>
  <c r="I301" i="24"/>
  <c r="I87" i="1"/>
  <c r="I86" i="1"/>
  <c r="C141" i="23"/>
  <c r="C99" i="23"/>
  <c r="F62" i="21"/>
  <c r="B80" i="23"/>
  <c r="I50" i="1"/>
  <c r="C239" i="23"/>
  <c r="C153" i="23"/>
  <c r="B46" i="23"/>
  <c r="C59" i="23"/>
  <c r="B44" i="23"/>
  <c r="C162" i="23"/>
  <c r="B61" i="23"/>
  <c r="C107" i="23"/>
  <c r="C252" i="23"/>
  <c r="B248" i="23"/>
  <c r="E248" i="23" s="1"/>
  <c r="L248" i="23" s="1"/>
  <c r="B63" i="23"/>
  <c r="F98" i="23"/>
  <c r="A98" i="23" s="1"/>
  <c r="C104" i="23"/>
  <c r="C181" i="23"/>
  <c r="C287" i="23"/>
  <c r="B148" i="23"/>
  <c r="E148" i="23" s="1"/>
  <c r="L148" i="23" s="1"/>
  <c r="B139" i="23"/>
  <c r="E139" i="23" s="1"/>
  <c r="L139" i="23" s="1"/>
  <c r="B120" i="23"/>
  <c r="E120" i="23" s="1"/>
  <c r="K120" i="23" s="1"/>
  <c r="C126" i="23"/>
  <c r="B77" i="23"/>
  <c r="E77" i="23" s="1"/>
  <c r="H77" i="23" s="1"/>
  <c r="C127" i="23"/>
  <c r="B250" i="23"/>
  <c r="E250" i="23" s="1"/>
  <c r="L250" i="23" s="1"/>
  <c r="G171" i="23"/>
  <c r="J171" i="23"/>
  <c r="B105" i="23"/>
  <c r="E105" i="23" s="1"/>
  <c r="J105" i="23" s="1"/>
  <c r="G109" i="24"/>
  <c r="F171" i="23"/>
  <c r="A171" i="23" s="1"/>
  <c r="C209" i="23"/>
  <c r="B57" i="23"/>
  <c r="B150" i="23"/>
  <c r="E150" i="23" s="1"/>
  <c r="J150" i="23" s="1"/>
  <c r="C89" i="23"/>
  <c r="C66" i="23"/>
  <c r="B144" i="23"/>
  <c r="E144" i="23" s="1"/>
  <c r="F144" i="23" s="1"/>
  <c r="A144" i="23" s="1"/>
  <c r="C140" i="23"/>
  <c r="B264" i="23"/>
  <c r="E264" i="23" s="1"/>
  <c r="K264" i="23" s="1"/>
  <c r="B178" i="23"/>
  <c r="E178" i="23" s="1"/>
  <c r="G178" i="23" s="1"/>
  <c r="H171" i="23"/>
  <c r="K171" i="23"/>
  <c r="B161" i="23"/>
  <c r="E161" i="23" s="1"/>
  <c r="K161" i="23" s="1"/>
  <c r="C123" i="23"/>
  <c r="C87" i="23"/>
  <c r="I171" i="23"/>
  <c r="B292" i="23"/>
  <c r="E292" i="23" s="1"/>
  <c r="H292" i="23" s="1"/>
  <c r="C112" i="23"/>
  <c r="C241" i="23"/>
  <c r="B187" i="24"/>
  <c r="E187" i="24" s="1"/>
  <c r="L187" i="24" s="1"/>
  <c r="G61" i="24"/>
  <c r="H61" i="24"/>
  <c r="B261" i="23"/>
  <c r="E261" i="23" s="1"/>
  <c r="F261" i="23" s="1"/>
  <c r="A261" i="23" s="1"/>
  <c r="F21" i="21"/>
  <c r="B177" i="23"/>
  <c r="E177" i="23" s="1"/>
  <c r="K177" i="23" s="1"/>
  <c r="C93" i="23"/>
  <c r="B72" i="23"/>
  <c r="B166" i="23"/>
  <c r="E166" i="23" s="1"/>
  <c r="G166" i="23" s="1"/>
  <c r="B165" i="24"/>
  <c r="E165" i="24" s="1"/>
  <c r="I165" i="24" s="1"/>
  <c r="C185" i="23"/>
  <c r="C268" i="23"/>
  <c r="A111" i="26"/>
  <c r="A28" i="26"/>
  <c r="A119" i="26"/>
  <c r="B262" i="24"/>
  <c r="E262" i="24" s="1"/>
  <c r="F262" i="24" s="1"/>
  <c r="A262" i="24" s="1"/>
  <c r="I8" i="1"/>
  <c r="C173" i="23"/>
  <c r="C193" i="23"/>
  <c r="B43" i="23"/>
  <c r="C183" i="23"/>
  <c r="H177" i="24"/>
  <c r="G177" i="24"/>
  <c r="B180" i="23"/>
  <c r="E180" i="23" s="1"/>
  <c r="L180" i="23" s="1"/>
  <c r="C55" i="23"/>
  <c r="B298" i="23"/>
  <c r="E298" i="23" s="1"/>
  <c r="I298" i="23" s="1"/>
  <c r="B65" i="23"/>
  <c r="B156" i="23"/>
  <c r="E156" i="23" s="1"/>
  <c r="K156" i="23" s="1"/>
  <c r="C132" i="23"/>
  <c r="C152" i="23"/>
  <c r="C74" i="23"/>
  <c r="B135" i="23"/>
  <c r="E135" i="23" s="1"/>
  <c r="F135" i="23" s="1"/>
  <c r="A135" i="23" s="1"/>
  <c r="C147" i="23"/>
  <c r="C80" i="24"/>
  <c r="K177" i="24"/>
  <c r="F177" i="24"/>
  <c r="A177" i="24" s="1"/>
  <c r="B122" i="23"/>
  <c r="E122" i="23" s="1"/>
  <c r="H122" i="23" s="1"/>
  <c r="B165" i="23"/>
  <c r="E165" i="23" s="1"/>
  <c r="L165" i="23" s="1"/>
  <c r="C83" i="23"/>
  <c r="J177" i="24"/>
  <c r="B196" i="23"/>
  <c r="E196" i="23" s="1"/>
  <c r="F196" i="23" s="1"/>
  <c r="A196" i="23" s="1"/>
  <c r="L177" i="24"/>
  <c r="C137" i="23"/>
  <c r="C177" i="24"/>
  <c r="B97" i="23"/>
  <c r="E97" i="23" s="1"/>
  <c r="F97" i="23" s="1"/>
  <c r="A97" i="23" s="1"/>
  <c r="C222" i="23"/>
  <c r="A160" i="26"/>
  <c r="C169" i="24"/>
  <c r="H109" i="24"/>
  <c r="C64" i="23"/>
  <c r="B113" i="23"/>
  <c r="E113" i="23" s="1"/>
  <c r="G113" i="23" s="1"/>
  <c r="B143" i="24"/>
  <c r="E143" i="24" s="1"/>
  <c r="G143" i="24" s="1"/>
  <c r="F209" i="23"/>
  <c r="A209" i="23" s="1"/>
  <c r="I121" i="23"/>
  <c r="F121" i="23"/>
  <c r="A121" i="23" s="1"/>
  <c r="C121" i="23"/>
  <c r="C84" i="23"/>
  <c r="C289" i="23"/>
  <c r="C125" i="23"/>
  <c r="B244" i="23"/>
  <c r="E244" i="23" s="1"/>
  <c r="F244" i="23" s="1"/>
  <c r="A244" i="23" s="1"/>
  <c r="I261" i="24"/>
  <c r="G38" i="24"/>
  <c r="C238" i="23"/>
  <c r="B138" i="23"/>
  <c r="E138" i="23" s="1"/>
  <c r="L138" i="23" s="1"/>
  <c r="F70" i="21"/>
  <c r="C56" i="23"/>
  <c r="C200" i="23"/>
  <c r="C182" i="23"/>
  <c r="A84" i="26"/>
  <c r="B267" i="23"/>
  <c r="E267" i="23" s="1"/>
  <c r="F267" i="23" s="1"/>
  <c r="A267" i="23" s="1"/>
  <c r="F54" i="21"/>
  <c r="C47" i="23"/>
  <c r="B160" i="23"/>
  <c r="E160" i="23" s="1"/>
  <c r="L160" i="23" s="1"/>
  <c r="B189" i="23"/>
  <c r="E189" i="23" s="1"/>
  <c r="G189" i="23" s="1"/>
  <c r="C145" i="23"/>
  <c r="B175" i="23"/>
  <c r="E175" i="23" s="1"/>
  <c r="G175" i="23" s="1"/>
  <c r="C96" i="23"/>
  <c r="C114" i="23"/>
  <c r="C163" i="23"/>
  <c r="K261" i="24"/>
  <c r="L87" i="23"/>
  <c r="H87" i="23"/>
  <c r="G131" i="23"/>
  <c r="I131" i="23"/>
  <c r="H137" i="23"/>
  <c r="J137" i="23"/>
  <c r="B108" i="23"/>
  <c r="E108" i="23" s="1"/>
  <c r="F108" i="23" s="1"/>
  <c r="A108" i="23" s="1"/>
  <c r="J61" i="24"/>
  <c r="J212" i="23"/>
  <c r="C136" i="23"/>
  <c r="F289" i="23"/>
  <c r="A289" i="23" s="1"/>
  <c r="I61" i="24"/>
  <c r="B115" i="23"/>
  <c r="E115" i="23" s="1"/>
  <c r="F115" i="23" s="1"/>
  <c r="A115" i="23" s="1"/>
  <c r="C186" i="23"/>
  <c r="C95" i="23"/>
  <c r="B69" i="23"/>
  <c r="C131" i="23"/>
  <c r="B119" i="23"/>
  <c r="E119" i="23" s="1"/>
  <c r="K119" i="23" s="1"/>
  <c r="L61" i="24"/>
  <c r="F61" i="24"/>
  <c r="A61" i="24" s="1"/>
  <c r="B134" i="23"/>
  <c r="E134" i="23" s="1"/>
  <c r="L134" i="23" s="1"/>
  <c r="I289" i="23"/>
  <c r="H212" i="23"/>
  <c r="J112" i="23"/>
  <c r="I241" i="24"/>
  <c r="C296" i="23"/>
  <c r="K187" i="23"/>
  <c r="K109" i="24"/>
  <c r="I247" i="24"/>
  <c r="L102" i="23"/>
  <c r="H141" i="23"/>
  <c r="F103" i="23"/>
  <c r="A103" i="23" s="1"/>
  <c r="K174" i="24"/>
  <c r="K198" i="24"/>
  <c r="L190" i="23"/>
  <c r="J141" i="23"/>
  <c r="B149" i="24"/>
  <c r="E149" i="24" s="1"/>
  <c r="F149" i="24" s="1"/>
  <c r="A149" i="24" s="1"/>
  <c r="B182" i="24"/>
  <c r="E182" i="24" s="1"/>
  <c r="K182" i="24" s="1"/>
  <c r="K87" i="23"/>
  <c r="L98" i="23"/>
  <c r="I170" i="23"/>
  <c r="K137" i="23"/>
  <c r="L141" i="23"/>
  <c r="L247" i="23"/>
  <c r="C188" i="23"/>
  <c r="I109" i="24"/>
  <c r="C109" i="24"/>
  <c r="L109" i="24"/>
  <c r="J174" i="24"/>
  <c r="B92" i="23"/>
  <c r="E92" i="23" s="1"/>
  <c r="F92" i="23" s="1"/>
  <c r="A92" i="23" s="1"/>
  <c r="I98" i="23"/>
  <c r="H104" i="23"/>
  <c r="G141" i="23"/>
  <c r="B208" i="23"/>
  <c r="E208" i="23" s="1"/>
  <c r="L208" i="23" s="1"/>
  <c r="A122" i="26"/>
  <c r="J109" i="24"/>
  <c r="C116" i="24"/>
  <c r="B73" i="23"/>
  <c r="G188" i="23"/>
  <c r="L188" i="23"/>
  <c r="H109" i="23"/>
  <c r="F109" i="23"/>
  <c r="A109" i="23" s="1"/>
  <c r="L109" i="23"/>
  <c r="G109" i="23"/>
  <c r="I52" i="24"/>
  <c r="C149" i="23"/>
  <c r="I104" i="23"/>
  <c r="B169" i="23"/>
  <c r="E169" i="23" s="1"/>
  <c r="H169" i="23" s="1"/>
  <c r="B151" i="23"/>
  <c r="E151" i="23" s="1"/>
  <c r="K151" i="23" s="1"/>
  <c r="C109" i="23"/>
  <c r="J52" i="24"/>
  <c r="A80" i="21"/>
  <c r="H154" i="24"/>
  <c r="H52" i="24"/>
  <c r="K104" i="23"/>
  <c r="C210" i="23"/>
  <c r="J97" i="24"/>
  <c r="G52" i="24"/>
  <c r="K154" i="24"/>
  <c r="G261" i="24"/>
  <c r="J87" i="23"/>
  <c r="F99" i="23"/>
  <c r="A99" i="23" s="1"/>
  <c r="I127" i="23"/>
  <c r="G99" i="23"/>
  <c r="F104" i="23"/>
  <c r="A104" i="23" s="1"/>
  <c r="F141" i="23"/>
  <c r="A141" i="23" s="1"/>
  <c r="I141" i="23"/>
  <c r="B201" i="23"/>
  <c r="E201" i="23" s="1"/>
  <c r="G201" i="23" s="1"/>
  <c r="L146" i="24"/>
  <c r="J261" i="24"/>
  <c r="C98" i="23"/>
  <c r="J59" i="24"/>
  <c r="L97" i="24"/>
  <c r="B183" i="24"/>
  <c r="E183" i="24" s="1"/>
  <c r="G183" i="24" s="1"/>
  <c r="F154" i="24"/>
  <c r="A154" i="24" s="1"/>
  <c r="I174" i="24"/>
  <c r="J99" i="23"/>
  <c r="H261" i="24"/>
  <c r="K52" i="24"/>
  <c r="I241" i="23"/>
  <c r="H99" i="23"/>
  <c r="G104" i="23"/>
  <c r="J104" i="23"/>
  <c r="F127" i="23"/>
  <c r="A127" i="23" s="1"/>
  <c r="F56" i="21"/>
  <c r="C52" i="24"/>
  <c r="I154" i="24"/>
  <c r="K127" i="23"/>
  <c r="F261" i="24"/>
  <c r="A261" i="24" s="1"/>
  <c r="L52" i="24"/>
  <c r="B6" i="23"/>
  <c r="I99" i="23"/>
  <c r="B155" i="23"/>
  <c r="E155" i="23" s="1"/>
  <c r="I155" i="23" s="1"/>
  <c r="A106" i="26"/>
  <c r="I222" i="23"/>
  <c r="L99" i="23"/>
  <c r="J153" i="23"/>
  <c r="J167" i="23"/>
  <c r="C99" i="24"/>
  <c r="B162" i="24"/>
  <c r="E162" i="24" s="1"/>
  <c r="I162" i="24" s="1"/>
  <c r="L85" i="24"/>
  <c r="G85" i="24"/>
  <c r="H85" i="24"/>
  <c r="L91" i="23"/>
  <c r="K91" i="23"/>
  <c r="J91" i="23"/>
  <c r="H91" i="23"/>
  <c r="F91" i="23"/>
  <c r="A91" i="23" s="1"/>
  <c r="I91" i="23"/>
  <c r="I174" i="1"/>
  <c r="I90" i="1"/>
  <c r="L34" i="1"/>
  <c r="I181" i="1"/>
  <c r="I72" i="1"/>
  <c r="C274" i="23"/>
  <c r="B192" i="23"/>
  <c r="E192" i="23" s="1"/>
  <c r="J192" i="23" s="1"/>
  <c r="B133" i="23"/>
  <c r="E133" i="23" s="1"/>
  <c r="H133" i="23" s="1"/>
  <c r="C85" i="24"/>
  <c r="C91" i="23"/>
  <c r="B146" i="23"/>
  <c r="E146" i="23" s="1"/>
  <c r="F146" i="23" s="1"/>
  <c r="A146" i="23" s="1"/>
  <c r="B170" i="24"/>
  <c r="E170" i="24" s="1"/>
  <c r="I170" i="24" s="1"/>
  <c r="I158" i="1"/>
  <c r="L30" i="1"/>
  <c r="I79" i="1"/>
  <c r="F225" i="24"/>
  <c r="A225" i="24" s="1"/>
  <c r="K97" i="24"/>
  <c r="I49" i="24"/>
  <c r="H163" i="24"/>
  <c r="J116" i="23"/>
  <c r="I97" i="24"/>
  <c r="A21" i="21"/>
  <c r="G163" i="24"/>
  <c r="I182" i="23"/>
  <c r="L42" i="1"/>
  <c r="I106" i="1"/>
  <c r="I151" i="1"/>
  <c r="I60" i="1"/>
  <c r="G97" i="24"/>
  <c r="A93" i="26"/>
  <c r="A93" i="21"/>
  <c r="L41" i="1"/>
  <c r="B101" i="23"/>
  <c r="E101" i="23" s="1"/>
  <c r="H101" i="23" s="1"/>
  <c r="F97" i="24"/>
  <c r="A97" i="24" s="1"/>
  <c r="I103" i="1"/>
  <c r="J247" i="24"/>
  <c r="C200" i="24"/>
  <c r="I68" i="1"/>
  <c r="J186" i="23"/>
  <c r="G186" i="23"/>
  <c r="G247" i="24"/>
  <c r="H131" i="23"/>
  <c r="L112" i="23"/>
  <c r="C167" i="23"/>
  <c r="J131" i="23"/>
  <c r="C76" i="24"/>
  <c r="F76" i="24"/>
  <c r="A76" i="24" s="1"/>
  <c r="J289" i="23"/>
  <c r="L247" i="24"/>
  <c r="C49" i="23"/>
  <c r="J127" i="23"/>
  <c r="G154" i="24"/>
  <c r="L181" i="23"/>
  <c r="B158" i="23"/>
  <c r="E158" i="23" s="1"/>
  <c r="G158" i="23" s="1"/>
  <c r="A196" i="26"/>
  <c r="C124" i="23"/>
  <c r="C154" i="24"/>
  <c r="L200" i="24"/>
  <c r="H76" i="24"/>
  <c r="L131" i="23"/>
  <c r="K102" i="23"/>
  <c r="G121" i="23"/>
  <c r="K289" i="23"/>
  <c r="F247" i="24"/>
  <c r="A247" i="24" s="1"/>
  <c r="F200" i="24"/>
  <c r="A200" i="24" s="1"/>
  <c r="C103" i="23"/>
  <c r="K112" i="23"/>
  <c r="L76" i="24"/>
  <c r="I112" i="23"/>
  <c r="J102" i="23"/>
  <c r="F149" i="23"/>
  <c r="A149" i="23" s="1"/>
  <c r="C102" i="23"/>
  <c r="K247" i="24"/>
  <c r="K200" i="24"/>
  <c r="F131" i="23"/>
  <c r="A131" i="23" s="1"/>
  <c r="H112" i="23"/>
  <c r="I76" i="24"/>
  <c r="H103" i="23"/>
  <c r="B123" i="24"/>
  <c r="E123" i="24" s="1"/>
  <c r="F123" i="24" s="1"/>
  <c r="A123" i="24" s="1"/>
  <c r="C18" i="23"/>
  <c r="F162" i="23"/>
  <c r="A162" i="23" s="1"/>
  <c r="A134" i="26"/>
  <c r="C168" i="24"/>
  <c r="A102" i="26"/>
  <c r="B42" i="23"/>
  <c r="B128" i="23"/>
  <c r="E128" i="23" s="1"/>
  <c r="L128" i="23" s="1"/>
  <c r="G91" i="23"/>
  <c r="J49" i="24"/>
  <c r="K241" i="23"/>
  <c r="I116" i="23"/>
  <c r="J182" i="23"/>
  <c r="I200" i="24"/>
  <c r="L166" i="24"/>
  <c r="H241" i="23"/>
  <c r="L179" i="24"/>
  <c r="F241" i="24"/>
  <c r="A241" i="24" s="1"/>
  <c r="J76" i="24"/>
  <c r="F51" i="21"/>
  <c r="B22" i="23"/>
  <c r="F112" i="23"/>
  <c r="A112" i="23" s="1"/>
  <c r="K131" i="23"/>
  <c r="H239" i="23"/>
  <c r="L116" i="23"/>
  <c r="I129" i="23"/>
  <c r="K182" i="23"/>
  <c r="H102" i="23"/>
  <c r="F102" i="23"/>
  <c r="A102" i="23" s="1"/>
  <c r="G181" i="23"/>
  <c r="B117" i="23"/>
  <c r="E117" i="23" s="1"/>
  <c r="L117" i="23" s="1"/>
  <c r="F241" i="23"/>
  <c r="A241" i="23" s="1"/>
  <c r="L186" i="23"/>
  <c r="L163" i="24"/>
  <c r="B284" i="23"/>
  <c r="E284" i="23" s="1"/>
  <c r="F284" i="23" s="1"/>
  <c r="A284" i="23" s="1"/>
  <c r="H200" i="24"/>
  <c r="K76" i="24"/>
  <c r="B216" i="23"/>
  <c r="E216" i="23" s="1"/>
  <c r="J216" i="23" s="1"/>
  <c r="B55" i="24"/>
  <c r="E55" i="24" s="1"/>
  <c r="G55" i="24" s="1"/>
  <c r="B92" i="24"/>
  <c r="E92" i="24" s="1"/>
  <c r="H92" i="24" s="1"/>
  <c r="K179" i="24"/>
  <c r="B107" i="24"/>
  <c r="E107" i="24" s="1"/>
  <c r="G107" i="24" s="1"/>
  <c r="F182" i="23"/>
  <c r="A182" i="23" s="1"/>
  <c r="H190" i="23"/>
  <c r="H179" i="24"/>
  <c r="B46" i="24"/>
  <c r="E46" i="24" s="1"/>
  <c r="J46" i="24" s="1"/>
  <c r="G241" i="23"/>
  <c r="C135" i="24"/>
  <c r="D14" i="23"/>
  <c r="C14" i="23" s="1"/>
  <c r="H28" i="24"/>
  <c r="J200" i="24"/>
  <c r="K166" i="24"/>
  <c r="C111" i="24"/>
  <c r="J241" i="23"/>
  <c r="I179" i="24"/>
  <c r="G241" i="24"/>
  <c r="F163" i="24"/>
  <c r="A163" i="24" s="1"/>
  <c r="F222" i="23"/>
  <c r="A222" i="23" s="1"/>
  <c r="F116" i="23"/>
  <c r="A116" i="23" s="1"/>
  <c r="I152" i="23"/>
  <c r="G102" i="23"/>
  <c r="G190" i="23"/>
  <c r="B218" i="23"/>
  <c r="E218" i="23" s="1"/>
  <c r="I218" i="23" s="1"/>
  <c r="L289" i="23"/>
  <c r="C185" i="24"/>
  <c r="B111" i="23"/>
  <c r="E111" i="23" s="1"/>
  <c r="H111" i="23" s="1"/>
  <c r="H289" i="23"/>
  <c r="B51" i="23"/>
  <c r="B236" i="24"/>
  <c r="E236" i="24" s="1"/>
  <c r="G236" i="24" s="1"/>
  <c r="C188" i="24"/>
  <c r="A200" i="26"/>
  <c r="G158" i="24"/>
  <c r="I158" i="24"/>
  <c r="H153" i="23"/>
  <c r="L137" i="23"/>
  <c r="I146" i="24"/>
  <c r="H220" i="23"/>
  <c r="J79" i="24"/>
  <c r="B194" i="24"/>
  <c r="E194" i="24" s="1"/>
  <c r="K194" i="24" s="1"/>
  <c r="F57" i="24"/>
  <c r="A57" i="24" s="1"/>
  <c r="I287" i="24"/>
  <c r="I198" i="24"/>
  <c r="K196" i="24"/>
  <c r="B82" i="23"/>
  <c r="E82" i="23" s="1"/>
  <c r="L82" i="23" s="1"/>
  <c r="G87" i="23"/>
  <c r="K103" i="23"/>
  <c r="J109" i="23"/>
  <c r="F179" i="24"/>
  <c r="A179" i="24" s="1"/>
  <c r="I87" i="23"/>
  <c r="J247" i="23"/>
  <c r="B115" i="24"/>
  <c r="E115" i="24" s="1"/>
  <c r="H115" i="24" s="1"/>
  <c r="G181" i="24"/>
  <c r="L158" i="24"/>
  <c r="C52" i="23"/>
  <c r="G98" i="23"/>
  <c r="I153" i="23"/>
  <c r="L149" i="23"/>
  <c r="G167" i="23"/>
  <c r="L121" i="23"/>
  <c r="H121" i="23"/>
  <c r="G137" i="23"/>
  <c r="B154" i="23"/>
  <c r="E154" i="23" s="1"/>
  <c r="J154" i="23" s="1"/>
  <c r="B232" i="23"/>
  <c r="E232" i="23" s="1"/>
  <c r="H232" i="23" s="1"/>
  <c r="J146" i="24"/>
  <c r="K156" i="24"/>
  <c r="C196" i="24"/>
  <c r="B118" i="24"/>
  <c r="E118" i="24" s="1"/>
  <c r="G118" i="24" s="1"/>
  <c r="K158" i="24"/>
  <c r="F156" i="24"/>
  <c r="A156" i="24" s="1"/>
  <c r="I137" i="23"/>
  <c r="C246" i="23"/>
  <c r="C130" i="24"/>
  <c r="L196" i="24"/>
  <c r="K109" i="23"/>
  <c r="G156" i="24"/>
  <c r="F87" i="23"/>
  <c r="A87" i="23" s="1"/>
  <c r="J158" i="24"/>
  <c r="K98" i="23"/>
  <c r="J103" i="23"/>
  <c r="F181" i="24"/>
  <c r="A181" i="24" s="1"/>
  <c r="H158" i="24"/>
  <c r="H98" i="23"/>
  <c r="L125" i="23"/>
  <c r="L187" i="23"/>
  <c r="F153" i="23"/>
  <c r="A153" i="23" s="1"/>
  <c r="K167" i="23"/>
  <c r="F137" i="23"/>
  <c r="A137" i="23" s="1"/>
  <c r="C170" i="23"/>
  <c r="K146" i="24"/>
  <c r="F146" i="24"/>
  <c r="A146" i="24" s="1"/>
  <c r="I109" i="23"/>
  <c r="A109" i="26"/>
  <c r="C247" i="23"/>
  <c r="F47" i="21"/>
  <c r="L106" i="24"/>
  <c r="F106" i="24"/>
  <c r="A106" i="24" s="1"/>
  <c r="K106" i="24"/>
  <c r="H106" i="24"/>
  <c r="G106" i="24"/>
  <c r="J188" i="24"/>
  <c r="K188" i="24"/>
  <c r="I188" i="24"/>
  <c r="K130" i="24"/>
  <c r="F130" i="24"/>
  <c r="A130" i="24" s="1"/>
  <c r="H49" i="24"/>
  <c r="H166" i="24"/>
  <c r="I166" i="24"/>
  <c r="H174" i="24"/>
  <c r="C100" i="23"/>
  <c r="K222" i="23"/>
  <c r="K116" i="23"/>
  <c r="L182" i="23"/>
  <c r="B272" i="23"/>
  <c r="E272" i="23" s="1"/>
  <c r="F272" i="23" s="1"/>
  <c r="A272" i="23" s="1"/>
  <c r="C130" i="23"/>
  <c r="H75" i="24"/>
  <c r="C116" i="23"/>
  <c r="C45" i="23"/>
  <c r="L174" i="24"/>
  <c r="L49" i="24"/>
  <c r="B18" i="24"/>
  <c r="E18" i="24" s="1"/>
  <c r="C18" i="24"/>
  <c r="C106" i="24"/>
  <c r="C49" i="24"/>
  <c r="F35" i="21"/>
  <c r="C166" i="24"/>
  <c r="B259" i="23"/>
  <c r="E259" i="23" s="1"/>
  <c r="I259" i="23" s="1"/>
  <c r="B256" i="23"/>
  <c r="E256" i="23" s="1"/>
  <c r="H146" i="24"/>
  <c r="K49" i="24"/>
  <c r="B76" i="23"/>
  <c r="L28" i="24"/>
  <c r="I75" i="24"/>
  <c r="H207" i="23"/>
  <c r="G49" i="24"/>
  <c r="F85" i="24"/>
  <c r="A85" i="24" s="1"/>
  <c r="F166" i="24"/>
  <c r="A166" i="24" s="1"/>
  <c r="G174" i="24"/>
  <c r="C98" i="24"/>
  <c r="C106" i="23"/>
  <c r="G116" i="23"/>
  <c r="B179" i="23"/>
  <c r="E179" i="23" s="1"/>
  <c r="H179" i="23" s="1"/>
  <c r="G193" i="23"/>
  <c r="H182" i="23"/>
  <c r="G149" i="23"/>
  <c r="B277" i="23"/>
  <c r="E277" i="23" s="1"/>
  <c r="F277" i="23" s="1"/>
  <c r="A277" i="23" s="1"/>
  <c r="C269" i="23"/>
  <c r="C42" i="24"/>
  <c r="C54" i="24"/>
  <c r="F33" i="21"/>
  <c r="G166" i="24"/>
  <c r="A155" i="26"/>
  <c r="C146" i="24"/>
  <c r="K85" i="24"/>
  <c r="I220" i="23"/>
  <c r="G75" i="24"/>
  <c r="H79" i="24"/>
  <c r="I85" i="24"/>
  <c r="L154" i="24"/>
  <c r="H181" i="24"/>
  <c r="L127" i="23"/>
  <c r="A103" i="21"/>
  <c r="G179" i="24"/>
  <c r="H127" i="23"/>
  <c r="A35" i="21"/>
  <c r="F152" i="23"/>
  <c r="A152" i="23" s="1"/>
  <c r="K149" i="23"/>
  <c r="K114" i="23"/>
  <c r="G147" i="23"/>
  <c r="C38" i="24"/>
  <c r="A179" i="26"/>
  <c r="B132" i="24"/>
  <c r="E132" i="24" s="1"/>
  <c r="C132" i="24"/>
  <c r="L220" i="23"/>
  <c r="F79" i="24"/>
  <c r="A79" i="24" s="1"/>
  <c r="J85" i="24"/>
  <c r="A20" i="21"/>
  <c r="L181" i="24"/>
  <c r="K152" i="23"/>
  <c r="A126" i="26"/>
  <c r="B202" i="23"/>
  <c r="E202" i="23" s="1"/>
  <c r="K202" i="23" s="1"/>
  <c r="B234" i="23"/>
  <c r="E234" i="23" s="1"/>
  <c r="H234" i="23" s="1"/>
  <c r="G212" i="23"/>
  <c r="C33" i="30"/>
  <c r="C257" i="23"/>
  <c r="B248" i="24"/>
  <c r="E248" i="24" s="1"/>
  <c r="I248" i="24" s="1"/>
  <c r="K220" i="23"/>
  <c r="B64" i="24"/>
  <c r="E64" i="24" s="1"/>
  <c r="I64" i="24" s="1"/>
  <c r="J143" i="23"/>
  <c r="G143" i="23"/>
  <c r="L143" i="23"/>
  <c r="I196" i="24"/>
  <c r="J96" i="23"/>
  <c r="I247" i="23"/>
  <c r="I181" i="23"/>
  <c r="K145" i="23"/>
  <c r="L145" i="23"/>
  <c r="L209" i="23"/>
  <c r="C288" i="23"/>
  <c r="B253" i="23"/>
  <c r="E253" i="23" s="1"/>
  <c r="C253" i="23"/>
  <c r="C228" i="23"/>
  <c r="F117" i="24"/>
  <c r="A117" i="24" s="1"/>
  <c r="I125" i="23"/>
  <c r="G125" i="23"/>
  <c r="K287" i="24"/>
  <c r="F287" i="24"/>
  <c r="A287" i="24" s="1"/>
  <c r="H187" i="23"/>
  <c r="I187" i="23"/>
  <c r="F43" i="21"/>
  <c r="A154" i="26"/>
  <c r="B74" i="24"/>
  <c r="E74" i="24" s="1"/>
  <c r="C74" i="24"/>
  <c r="B118" i="23"/>
  <c r="E118" i="23" s="1"/>
  <c r="C118" i="23"/>
  <c r="H287" i="24"/>
  <c r="J196" i="24"/>
  <c r="H268" i="23"/>
  <c r="F125" i="23"/>
  <c r="A125" i="23" s="1"/>
  <c r="H125" i="23"/>
  <c r="G187" i="23"/>
  <c r="J130" i="24"/>
  <c r="F143" i="23"/>
  <c r="A143" i="23" s="1"/>
  <c r="B194" i="23"/>
  <c r="E194" i="23" s="1"/>
  <c r="J194" i="23" s="1"/>
  <c r="A171" i="26"/>
  <c r="B292" i="24"/>
  <c r="E292" i="24" s="1"/>
  <c r="K292" i="24" s="1"/>
  <c r="L241" i="24"/>
  <c r="H241" i="24"/>
  <c r="J241" i="24"/>
  <c r="L287" i="24"/>
  <c r="J121" i="23"/>
  <c r="K121" i="23"/>
  <c r="G103" i="23"/>
  <c r="I103" i="23"/>
  <c r="K170" i="23"/>
  <c r="J170" i="23"/>
  <c r="J181" i="23"/>
  <c r="K181" i="23"/>
  <c r="J209" i="23"/>
  <c r="I209" i="23"/>
  <c r="G209" i="23"/>
  <c r="J93" i="23"/>
  <c r="G93" i="23"/>
  <c r="G117" i="24"/>
  <c r="J117" i="24"/>
  <c r="I117" i="24"/>
  <c r="K228" i="23"/>
  <c r="F228" i="23"/>
  <c r="A228" i="23" s="1"/>
  <c r="B159" i="24"/>
  <c r="E159" i="24" s="1"/>
  <c r="C159" i="24"/>
  <c r="F247" i="23"/>
  <c r="A247" i="23" s="1"/>
  <c r="G247" i="23"/>
  <c r="H247" i="23"/>
  <c r="H209" i="23"/>
  <c r="K143" i="23"/>
  <c r="C289" i="24"/>
  <c r="L228" i="23"/>
  <c r="F192" i="24"/>
  <c r="A192" i="24" s="1"/>
  <c r="F196" i="24"/>
  <c r="A196" i="24" s="1"/>
  <c r="H96" i="23"/>
  <c r="J125" i="23"/>
  <c r="J187" i="23"/>
  <c r="F181" i="23"/>
  <c r="A181" i="23" s="1"/>
  <c r="I130" i="24"/>
  <c r="H143" i="23"/>
  <c r="G196" i="24"/>
  <c r="C187" i="23"/>
  <c r="L252" i="23"/>
  <c r="H252" i="23"/>
  <c r="I149" i="23"/>
  <c r="J149" i="23"/>
  <c r="A199" i="26"/>
  <c r="B244" i="24"/>
  <c r="E244" i="24" s="1"/>
  <c r="I244" i="24" s="1"/>
  <c r="J287" i="24"/>
  <c r="C159" i="23"/>
  <c r="B159" i="23"/>
  <c r="E159" i="23" s="1"/>
  <c r="I159" i="23" s="1"/>
  <c r="C262" i="23"/>
  <c r="B262" i="23"/>
  <c r="E262" i="23" s="1"/>
  <c r="H262" i="23" s="1"/>
  <c r="A55" i="26"/>
  <c r="A55" i="21"/>
  <c r="A51" i="26"/>
  <c r="A51" i="21"/>
  <c r="F67" i="21"/>
  <c r="A178" i="26"/>
  <c r="C65" i="24"/>
  <c r="F86" i="21"/>
  <c r="C254" i="23"/>
  <c r="G7" i="28"/>
  <c r="B54" i="23"/>
  <c r="F28" i="24"/>
  <c r="A28" i="24" s="1"/>
  <c r="C220" i="23"/>
  <c r="C142" i="23"/>
  <c r="B142" i="23"/>
  <c r="E142" i="23" s="1"/>
  <c r="L246" i="23"/>
  <c r="G246" i="23"/>
  <c r="F81" i="21"/>
  <c r="A192" i="26"/>
  <c r="H198" i="24"/>
  <c r="G198" i="24"/>
  <c r="L212" i="23"/>
  <c r="H228" i="23"/>
  <c r="G99" i="24"/>
  <c r="J28" i="24"/>
  <c r="L198" i="24"/>
  <c r="F188" i="24"/>
  <c r="A188" i="24" s="1"/>
  <c r="I268" i="23"/>
  <c r="C127" i="24"/>
  <c r="L156" i="24"/>
  <c r="A52" i="26"/>
  <c r="J163" i="24"/>
  <c r="I213" i="23"/>
  <c r="L170" i="23"/>
  <c r="I167" i="23"/>
  <c r="F190" i="23"/>
  <c r="A190" i="23" s="1"/>
  <c r="J190" i="23"/>
  <c r="J147" i="23"/>
  <c r="J157" i="23"/>
  <c r="B198" i="23"/>
  <c r="E198" i="23" s="1"/>
  <c r="G198" i="23" s="1"/>
  <c r="C207" i="23"/>
  <c r="C242" i="23"/>
  <c r="C255" i="23"/>
  <c r="C249" i="23"/>
  <c r="C212" i="23"/>
  <c r="I28" i="24"/>
  <c r="G28" i="24"/>
  <c r="C28" i="24"/>
  <c r="A76" i="26"/>
  <c r="A76" i="21"/>
  <c r="L117" i="24"/>
  <c r="K117" i="24"/>
  <c r="H130" i="24"/>
  <c r="G130" i="24"/>
  <c r="L130" i="24"/>
  <c r="C151" i="24"/>
  <c r="C173" i="24"/>
  <c r="J213" i="23"/>
  <c r="G145" i="23"/>
  <c r="L183" i="23"/>
  <c r="G183" i="23"/>
  <c r="G213" i="23"/>
  <c r="G219" i="23"/>
  <c r="B84" i="24"/>
  <c r="E84" i="24" s="1"/>
  <c r="C84" i="24"/>
  <c r="K75" i="24"/>
  <c r="F198" i="24"/>
  <c r="A198" i="24" s="1"/>
  <c r="J219" i="23"/>
  <c r="H156" i="24"/>
  <c r="I156" i="24"/>
  <c r="I163" i="24"/>
  <c r="C147" i="24"/>
  <c r="C189" i="24"/>
  <c r="I145" i="23"/>
  <c r="G170" i="23"/>
  <c r="H170" i="23"/>
  <c r="L200" i="23"/>
  <c r="F167" i="23"/>
  <c r="A167" i="23" s="1"/>
  <c r="L167" i="23"/>
  <c r="I190" i="23"/>
  <c r="B258" i="23"/>
  <c r="E258" i="23" s="1"/>
  <c r="I258" i="23" s="1"/>
  <c r="C190" i="23"/>
  <c r="C28" i="23"/>
  <c r="F3" i="21"/>
  <c r="C198" i="24"/>
  <c r="A198" i="26"/>
  <c r="F87" i="21"/>
  <c r="B110" i="23"/>
  <c r="E110" i="23" s="1"/>
  <c r="K110" i="23" s="1"/>
  <c r="C110" i="23"/>
  <c r="F45" i="21"/>
  <c r="A156" i="26"/>
  <c r="K91" i="24"/>
  <c r="I91" i="24"/>
  <c r="J91" i="24"/>
  <c r="F91" i="24"/>
  <c r="A91" i="24" s="1"/>
  <c r="G91" i="24"/>
  <c r="B190" i="24"/>
  <c r="E190" i="24" s="1"/>
  <c r="C190" i="24"/>
  <c r="A81" i="21"/>
  <c r="A81" i="26"/>
  <c r="B230" i="23"/>
  <c r="E230" i="23" s="1"/>
  <c r="J230" i="23" s="1"/>
  <c r="C230" i="23"/>
  <c r="L163" i="23"/>
  <c r="H163" i="23"/>
  <c r="I163" i="23"/>
  <c r="B266" i="23"/>
  <c r="E266" i="23" s="1"/>
  <c r="I266" i="23" s="1"/>
  <c r="A17" i="21"/>
  <c r="A17" i="26"/>
  <c r="B50" i="24"/>
  <c r="E50" i="24" s="1"/>
  <c r="I50" i="24" s="1"/>
  <c r="C50" i="24"/>
  <c r="F239" i="23"/>
  <c r="A239" i="23" s="1"/>
  <c r="I239" i="23"/>
  <c r="L239" i="23"/>
  <c r="G100" i="23"/>
  <c r="H100" i="23"/>
  <c r="F100" i="23"/>
  <c r="A100" i="23" s="1"/>
  <c r="I100" i="23"/>
  <c r="L100" i="23"/>
  <c r="B67" i="23"/>
  <c r="C67" i="23"/>
  <c r="C94" i="23"/>
  <c r="B94" i="23"/>
  <c r="E94" i="23" s="1"/>
  <c r="J94" i="23" s="1"/>
  <c r="C90" i="23"/>
  <c r="B90" i="23"/>
  <c r="E90" i="23" s="1"/>
  <c r="L90" i="23" s="1"/>
  <c r="B86" i="24"/>
  <c r="E86" i="24" s="1"/>
  <c r="C86" i="24"/>
  <c r="F274" i="23"/>
  <c r="A274" i="23" s="1"/>
  <c r="C283" i="23"/>
  <c r="H42" i="24"/>
  <c r="C129" i="23"/>
  <c r="F18" i="21"/>
  <c r="A97" i="21"/>
  <c r="K239" i="23"/>
  <c r="L254" i="23"/>
  <c r="I254" i="23"/>
  <c r="H185" i="24"/>
  <c r="G185" i="24"/>
  <c r="L89" i="23"/>
  <c r="K89" i="23"/>
  <c r="I228" i="23"/>
  <c r="G228" i="23"/>
  <c r="B142" i="24"/>
  <c r="E142" i="24" s="1"/>
  <c r="C142" i="24"/>
  <c r="B72" i="24"/>
  <c r="E72" i="24" s="1"/>
  <c r="C72" i="24"/>
  <c r="F212" i="23"/>
  <c r="A212" i="23" s="1"/>
  <c r="K212" i="23"/>
  <c r="G188" i="24"/>
  <c r="H188" i="24"/>
  <c r="L188" i="24"/>
  <c r="B133" i="24"/>
  <c r="E133" i="24" s="1"/>
  <c r="C133" i="24"/>
  <c r="A183" i="26"/>
  <c r="F72" i="21"/>
  <c r="A175" i="26"/>
  <c r="F64" i="21"/>
  <c r="B171" i="24"/>
  <c r="E171" i="24" s="1"/>
  <c r="C171" i="24"/>
  <c r="F52" i="21"/>
  <c r="A163" i="26"/>
  <c r="A95" i="26"/>
  <c r="A95" i="21"/>
  <c r="A87" i="26"/>
  <c r="A87" i="21"/>
  <c r="F93" i="23"/>
  <c r="A93" i="23" s="1"/>
  <c r="L93" i="23"/>
  <c r="K93" i="23"/>
  <c r="H93" i="23"/>
  <c r="H238" i="23"/>
  <c r="F238" i="23"/>
  <c r="A238" i="23" s="1"/>
  <c r="J273" i="24"/>
  <c r="F273" i="24"/>
  <c r="A273" i="24" s="1"/>
  <c r="L273" i="24"/>
  <c r="F219" i="23"/>
  <c r="A219" i="23" s="1"/>
  <c r="K219" i="23"/>
  <c r="F102" i="24"/>
  <c r="A102" i="24" s="1"/>
  <c r="H102" i="24"/>
  <c r="J102" i="24"/>
  <c r="G102" i="24"/>
  <c r="J129" i="23"/>
  <c r="K129" i="23"/>
  <c r="H129" i="23"/>
  <c r="F129" i="23"/>
  <c r="A129" i="23" s="1"/>
  <c r="B87" i="24"/>
  <c r="E87" i="24" s="1"/>
  <c r="C87" i="24"/>
  <c r="C216" i="24"/>
  <c r="B216" i="24"/>
  <c r="E216" i="24" s="1"/>
  <c r="L91" i="24"/>
  <c r="K102" i="24"/>
  <c r="L219" i="23"/>
  <c r="H219" i="23"/>
  <c r="L102" i="24"/>
  <c r="K273" i="24"/>
  <c r="G129" i="23"/>
  <c r="B153" i="24"/>
  <c r="E153" i="24" s="1"/>
  <c r="F153" i="24" s="1"/>
  <c r="A153" i="24" s="1"/>
  <c r="I257" i="23"/>
  <c r="H257" i="23"/>
  <c r="C73" i="24"/>
  <c r="B73" i="24"/>
  <c r="E73" i="24" s="1"/>
  <c r="I73" i="24" s="1"/>
  <c r="A64" i="21"/>
  <c r="C75" i="24"/>
  <c r="A105" i="26"/>
  <c r="A105" i="21"/>
  <c r="C266" i="24"/>
  <c r="B266" i="24"/>
  <c r="E266" i="24" s="1"/>
  <c r="A99" i="26"/>
  <c r="A99" i="21"/>
  <c r="C95" i="24"/>
  <c r="B95" i="24"/>
  <c r="E95" i="24" s="1"/>
  <c r="C75" i="23"/>
  <c r="B75" i="23"/>
  <c r="F220" i="23"/>
  <c r="A220" i="23" s="1"/>
  <c r="G220" i="23"/>
  <c r="A72" i="26"/>
  <c r="A72" i="21"/>
  <c r="C259" i="24"/>
  <c r="B259" i="24"/>
  <c r="E259" i="24" s="1"/>
  <c r="C202" i="24"/>
  <c r="B202" i="24"/>
  <c r="E202" i="24" s="1"/>
  <c r="C175" i="24"/>
  <c r="B175" i="24"/>
  <c r="E175" i="24" s="1"/>
  <c r="A75" i="26"/>
  <c r="A75" i="21"/>
  <c r="C220" i="24"/>
  <c r="B220" i="24"/>
  <c r="E220" i="24" s="1"/>
  <c r="C212" i="24"/>
  <c r="B212" i="24"/>
  <c r="E212" i="24" s="1"/>
  <c r="H197" i="23"/>
  <c r="L197" i="23"/>
  <c r="F197" i="23"/>
  <c r="A197" i="23" s="1"/>
  <c r="C263" i="23"/>
  <c r="B263" i="23"/>
  <c r="E263" i="23" s="1"/>
  <c r="F263" i="23" s="1"/>
  <c r="A263" i="23" s="1"/>
  <c r="K184" i="23"/>
  <c r="L184" i="23"/>
  <c r="C93" i="24"/>
  <c r="B93" i="24"/>
  <c r="E93" i="24" s="1"/>
  <c r="B82" i="24"/>
  <c r="E82" i="24" s="1"/>
  <c r="K82" i="24" s="1"/>
  <c r="C82" i="24"/>
  <c r="H195" i="24"/>
  <c r="H157" i="23"/>
  <c r="I197" i="23"/>
  <c r="K54" i="24"/>
  <c r="I54" i="24"/>
  <c r="I96" i="23"/>
  <c r="K96" i="23"/>
  <c r="H126" i="23"/>
  <c r="I126" i="23"/>
  <c r="K126" i="23"/>
  <c r="I176" i="24"/>
  <c r="H176" i="24"/>
  <c r="C279" i="23"/>
  <c r="B279" i="23"/>
  <c r="E279" i="23" s="1"/>
  <c r="H279" i="23" s="1"/>
  <c r="C184" i="23"/>
  <c r="B271" i="23"/>
  <c r="E271" i="23" s="1"/>
  <c r="K271" i="23" s="1"/>
  <c r="L126" i="23"/>
  <c r="K246" i="23"/>
  <c r="F246" i="23"/>
  <c r="A246" i="23" s="1"/>
  <c r="H95" i="23"/>
  <c r="G95" i="23"/>
  <c r="J169" i="24"/>
  <c r="I169" i="24"/>
  <c r="B24" i="23"/>
  <c r="C24" i="23"/>
  <c r="B236" i="23"/>
  <c r="E236" i="23" s="1"/>
  <c r="G236" i="23" s="1"/>
  <c r="C236" i="23"/>
  <c r="B79" i="23"/>
  <c r="C79" i="23"/>
  <c r="C300" i="24"/>
  <c r="B300" i="24"/>
  <c r="E300" i="24" s="1"/>
  <c r="G300" i="24" s="1"/>
  <c r="C255" i="24"/>
  <c r="B255" i="24"/>
  <c r="E255" i="24" s="1"/>
  <c r="J255" i="24" s="1"/>
  <c r="B226" i="23"/>
  <c r="E226" i="23" s="1"/>
  <c r="F226" i="23" s="1"/>
  <c r="A226" i="23" s="1"/>
  <c r="C226" i="23"/>
  <c r="I249" i="23"/>
  <c r="K249" i="23"/>
  <c r="J249" i="23"/>
  <c r="I242" i="23"/>
  <c r="J242" i="23"/>
  <c r="H242" i="23"/>
  <c r="A135" i="26"/>
  <c r="F24" i="21"/>
  <c r="C103" i="24"/>
  <c r="B103" i="24"/>
  <c r="E103" i="24" s="1"/>
  <c r="K103" i="24" s="1"/>
  <c r="L195" i="24"/>
  <c r="I195" i="24"/>
  <c r="A185" i="26"/>
  <c r="F74" i="21"/>
  <c r="A161" i="26"/>
  <c r="F50" i="21"/>
  <c r="B43" i="24"/>
  <c r="E43" i="24" s="1"/>
  <c r="C43" i="24"/>
  <c r="K157" i="23"/>
  <c r="G157" i="23"/>
  <c r="L157" i="23"/>
  <c r="C86" i="23"/>
  <c r="B86" i="23"/>
  <c r="E86" i="23" s="1"/>
  <c r="K86" i="23" s="1"/>
  <c r="B119" i="24"/>
  <c r="E119" i="24" s="1"/>
  <c r="H119" i="24" s="1"/>
  <c r="J195" i="24"/>
  <c r="G184" i="23"/>
  <c r="I157" i="23"/>
  <c r="B275" i="23"/>
  <c r="E275" i="23" s="1"/>
  <c r="H275" i="23" s="1"/>
  <c r="C275" i="23"/>
  <c r="B125" i="24"/>
  <c r="E125" i="24" s="1"/>
  <c r="I125" i="24" s="1"/>
  <c r="L162" i="23"/>
  <c r="K162" i="23"/>
  <c r="G162" i="23"/>
  <c r="G222" i="23"/>
  <c r="H222" i="23"/>
  <c r="J222" i="23"/>
  <c r="L153" i="23"/>
  <c r="G153" i="23"/>
  <c r="B164" i="23"/>
  <c r="E164" i="23" s="1"/>
  <c r="L164" i="23" s="1"/>
  <c r="A13" i="21"/>
  <c r="J228" i="23"/>
  <c r="B120" i="24"/>
  <c r="E120" i="24" s="1"/>
  <c r="C120" i="24"/>
  <c r="C280" i="24"/>
  <c r="B280" i="24"/>
  <c r="E280" i="24" s="1"/>
  <c r="C250" i="24"/>
  <c r="B250" i="24"/>
  <c r="E250" i="24" s="1"/>
  <c r="B225" i="23"/>
  <c r="E225" i="23" s="1"/>
  <c r="C225" i="23"/>
  <c r="C161" i="24"/>
  <c r="B161" i="24"/>
  <c r="E161" i="24" s="1"/>
  <c r="A153" i="26"/>
  <c r="F42" i="21"/>
  <c r="B90" i="24"/>
  <c r="E90" i="24" s="1"/>
  <c r="C90" i="24"/>
  <c r="A67" i="26"/>
  <c r="A67" i="21"/>
  <c r="J106" i="24"/>
  <c r="I106" i="24"/>
  <c r="F75" i="24"/>
  <c r="A75" i="24" s="1"/>
  <c r="L75" i="24"/>
  <c r="H116" i="24"/>
  <c r="G116" i="24"/>
  <c r="F116" i="24"/>
  <c r="A116" i="24" s="1"/>
  <c r="I116" i="24"/>
  <c r="L116" i="24"/>
  <c r="K116" i="24"/>
  <c r="J116" i="24"/>
  <c r="K181" i="24"/>
  <c r="J181" i="24"/>
  <c r="C295" i="24"/>
  <c r="B295" i="24"/>
  <c r="E295" i="24" s="1"/>
  <c r="C253" i="24"/>
  <c r="B253" i="24"/>
  <c r="E253" i="24" s="1"/>
  <c r="C228" i="24"/>
  <c r="B228" i="24"/>
  <c r="E228" i="24" s="1"/>
  <c r="A188" i="26"/>
  <c r="F77" i="21"/>
  <c r="C157" i="24"/>
  <c r="B157" i="24"/>
  <c r="E157" i="24" s="1"/>
  <c r="I273" i="24"/>
  <c r="L257" i="23"/>
  <c r="J100" i="23"/>
  <c r="K136" i="23"/>
  <c r="K185" i="24"/>
  <c r="B131" i="24"/>
  <c r="E131" i="24" s="1"/>
  <c r="H131" i="24" s="1"/>
  <c r="I238" i="23"/>
  <c r="J254" i="23"/>
  <c r="G273" i="24"/>
  <c r="J239" i="23"/>
  <c r="L185" i="24"/>
  <c r="A22" i="26"/>
  <c r="J152" i="23"/>
  <c r="B214" i="23"/>
  <c r="E214" i="23" s="1"/>
  <c r="F214" i="23" s="1"/>
  <c r="A214" i="23" s="1"/>
  <c r="B174" i="23"/>
  <c r="E174" i="23" s="1"/>
  <c r="H174" i="23" s="1"/>
  <c r="G252" i="23"/>
  <c r="J252" i="23"/>
  <c r="I252" i="23"/>
  <c r="F252" i="23"/>
  <c r="A252" i="23" s="1"/>
  <c r="B280" i="23"/>
  <c r="E280" i="23" s="1"/>
  <c r="C280" i="23"/>
  <c r="B104" i="24"/>
  <c r="E104" i="24" s="1"/>
  <c r="C104" i="24"/>
  <c r="C160" i="24"/>
  <c r="B160" i="24"/>
  <c r="E160" i="24" s="1"/>
  <c r="A43" i="26"/>
  <c r="A43" i="21"/>
  <c r="A94" i="26"/>
  <c r="A94" i="21"/>
  <c r="A90" i="26"/>
  <c r="A90" i="21"/>
  <c r="B67" i="24"/>
  <c r="E67" i="24" s="1"/>
  <c r="C67" i="24"/>
  <c r="C298" i="24"/>
  <c r="B298" i="24"/>
  <c r="E298" i="24" s="1"/>
  <c r="I34" i="1"/>
  <c r="C36" i="23"/>
  <c r="B36" i="23"/>
  <c r="J42" i="24"/>
  <c r="F42" i="24"/>
  <c r="A42" i="24" s="1"/>
  <c r="I42" i="24"/>
  <c r="K42" i="24"/>
  <c r="H169" i="24"/>
  <c r="F169" i="24"/>
  <c r="A169" i="24" s="1"/>
  <c r="G169" i="24"/>
  <c r="L99" i="24"/>
  <c r="A137" i="26"/>
  <c r="F26" i="21"/>
  <c r="A96" i="26"/>
  <c r="A96" i="21"/>
  <c r="A69" i="26"/>
  <c r="A69" i="21"/>
  <c r="A59" i="26"/>
  <c r="A59" i="21"/>
  <c r="A45" i="26"/>
  <c r="A45" i="21"/>
  <c r="C246" i="24"/>
  <c r="B246" i="24"/>
  <c r="E246" i="24" s="1"/>
  <c r="B273" i="23"/>
  <c r="E273" i="23" s="1"/>
  <c r="C273" i="23"/>
  <c r="B178" i="24"/>
  <c r="E178" i="24" s="1"/>
  <c r="C178" i="24"/>
  <c r="C300" i="23"/>
  <c r="B300" i="23"/>
  <c r="E300" i="23" s="1"/>
  <c r="C269" i="24"/>
  <c r="B269" i="24"/>
  <c r="E269" i="24" s="1"/>
  <c r="C265" i="24"/>
  <c r="B265" i="24"/>
  <c r="E265" i="24" s="1"/>
  <c r="K255" i="23"/>
  <c r="I255" i="23"/>
  <c r="C251" i="24"/>
  <c r="B251" i="24"/>
  <c r="E251" i="24" s="1"/>
  <c r="K209" i="24"/>
  <c r="I209" i="24"/>
  <c r="L209" i="24"/>
  <c r="H209" i="24"/>
  <c r="G209" i="24"/>
  <c r="J209" i="24"/>
  <c r="C205" i="24"/>
  <c r="B205" i="24"/>
  <c r="E205" i="24" s="1"/>
  <c r="C193" i="24"/>
  <c r="B193" i="24"/>
  <c r="E193" i="24" s="1"/>
  <c r="B140" i="24"/>
  <c r="E140" i="24" s="1"/>
  <c r="C140" i="24"/>
  <c r="A125" i="26"/>
  <c r="F14" i="21"/>
  <c r="A121" i="26"/>
  <c r="F10" i="21"/>
  <c r="C231" i="23"/>
  <c r="B231" i="23"/>
  <c r="E231" i="23" s="1"/>
  <c r="F84" i="21"/>
  <c r="A195" i="26"/>
  <c r="F193" i="23"/>
  <c r="A193" i="23" s="1"/>
  <c r="J193" i="23"/>
  <c r="I193" i="23"/>
  <c r="H193" i="23"/>
  <c r="C176" i="23"/>
  <c r="B176" i="23"/>
  <c r="E176" i="23" s="1"/>
  <c r="B191" i="23"/>
  <c r="E191" i="23" s="1"/>
  <c r="C191" i="23"/>
  <c r="G289" i="24"/>
  <c r="L289" i="24"/>
  <c r="J289" i="24"/>
  <c r="I289" i="24"/>
  <c r="K289" i="24"/>
  <c r="B235" i="23"/>
  <c r="E235" i="23" s="1"/>
  <c r="C235" i="23"/>
  <c r="A184" i="26"/>
  <c r="F73" i="21"/>
  <c r="F61" i="21"/>
  <c r="A172" i="26"/>
  <c r="C164" i="24"/>
  <c r="B164" i="24"/>
  <c r="E164" i="24" s="1"/>
  <c r="C56" i="24"/>
  <c r="B56" i="24"/>
  <c r="E56" i="24" s="1"/>
  <c r="A53" i="26"/>
  <c r="A53" i="21"/>
  <c r="I296" i="23"/>
  <c r="G57" i="24"/>
  <c r="A112" i="21"/>
  <c r="K193" i="23"/>
  <c r="L148" i="1"/>
  <c r="I165" i="1"/>
  <c r="A143" i="26"/>
  <c r="F209" i="24"/>
  <c r="A209" i="24" s="1"/>
  <c r="C57" i="24"/>
  <c r="C27" i="24"/>
  <c r="B27" i="24"/>
  <c r="E27" i="24" s="1"/>
  <c r="J27" i="24" s="1"/>
  <c r="J114" i="23"/>
  <c r="L114" i="23"/>
  <c r="I136" i="1"/>
  <c r="K268" i="23"/>
  <c r="G268" i="23"/>
  <c r="J192" i="24"/>
  <c r="K192" i="24"/>
  <c r="L192" i="24"/>
  <c r="B265" i="23"/>
  <c r="E265" i="23" s="1"/>
  <c r="L213" i="23"/>
  <c r="H213" i="23"/>
  <c r="K213" i="23"/>
  <c r="F257" i="23"/>
  <c r="A257" i="23" s="1"/>
  <c r="J257" i="23"/>
  <c r="K257" i="23"/>
  <c r="L147" i="23"/>
  <c r="I147" i="23"/>
  <c r="F147" i="23"/>
  <c r="A147" i="23" s="1"/>
  <c r="K147" i="23"/>
  <c r="B6" i="24"/>
  <c r="E6" i="24" s="1"/>
  <c r="I6" i="24" s="1"/>
  <c r="F25" i="21"/>
  <c r="A136" i="26"/>
  <c r="I200" i="23"/>
  <c r="G200" i="23"/>
  <c r="I183" i="23"/>
  <c r="H183" i="23"/>
  <c r="F183" i="23"/>
  <c r="A183" i="23" s="1"/>
  <c r="L177" i="1"/>
  <c r="C252" i="24"/>
  <c r="B252" i="24"/>
  <c r="E252" i="24" s="1"/>
  <c r="A49" i="26"/>
  <c r="A49" i="21"/>
  <c r="I93" i="1"/>
  <c r="L113" i="1"/>
  <c r="H99" i="24"/>
  <c r="J99" i="24"/>
  <c r="K99" i="24"/>
  <c r="I99" i="24"/>
  <c r="I205" i="23"/>
  <c r="J205" i="23"/>
  <c r="L205" i="23"/>
  <c r="H205" i="23"/>
  <c r="K205" i="23"/>
  <c r="F205" i="23"/>
  <c r="A205" i="23" s="1"/>
  <c r="G205" i="23"/>
  <c r="C201" i="24"/>
  <c r="B201" i="24"/>
  <c r="E201" i="24" s="1"/>
  <c r="C277" i="24"/>
  <c r="B277" i="24"/>
  <c r="E277" i="24" s="1"/>
  <c r="B251" i="23"/>
  <c r="E251" i="23" s="1"/>
  <c r="C251" i="23"/>
  <c r="B223" i="23"/>
  <c r="E223" i="23" s="1"/>
  <c r="C223" i="23"/>
  <c r="B197" i="24"/>
  <c r="E197" i="24" s="1"/>
  <c r="C197" i="24"/>
  <c r="A65" i="26"/>
  <c r="A65" i="21"/>
  <c r="F89" i="23"/>
  <c r="A89" i="23" s="1"/>
  <c r="G89" i="23"/>
  <c r="I89" i="23"/>
  <c r="H89" i="23"/>
  <c r="K186" i="23"/>
  <c r="I186" i="23"/>
  <c r="F186" i="23"/>
  <c r="A186" i="23" s="1"/>
  <c r="B53" i="23"/>
  <c r="C53" i="23"/>
  <c r="J188" i="23"/>
  <c r="F188" i="23"/>
  <c r="A188" i="23" s="1"/>
  <c r="K188" i="23"/>
  <c r="I188" i="23"/>
  <c r="C249" i="24"/>
  <c r="B249" i="24"/>
  <c r="E249" i="24" s="1"/>
  <c r="C239" i="24"/>
  <c r="B239" i="24"/>
  <c r="E239" i="24" s="1"/>
  <c r="C235" i="24"/>
  <c r="B235" i="24"/>
  <c r="E235" i="24" s="1"/>
  <c r="L225" i="24"/>
  <c r="G225" i="24"/>
  <c r="J225" i="24"/>
  <c r="K225" i="24"/>
  <c r="I225" i="24"/>
  <c r="C203" i="24"/>
  <c r="B203" i="24"/>
  <c r="E203" i="24" s="1"/>
  <c r="A180" i="26"/>
  <c r="F69" i="21"/>
  <c r="C172" i="23"/>
  <c r="B172" i="23"/>
  <c r="E172" i="23" s="1"/>
  <c r="J168" i="24"/>
  <c r="L168" i="24"/>
  <c r="G168" i="24"/>
  <c r="H168" i="24"/>
  <c r="B77" i="24"/>
  <c r="E77" i="24" s="1"/>
  <c r="C77" i="24"/>
  <c r="A63" i="26"/>
  <c r="A63" i="21"/>
  <c r="L42" i="24"/>
  <c r="B44" i="24"/>
  <c r="E44" i="24" s="1"/>
  <c r="K44" i="24" s="1"/>
  <c r="L169" i="24"/>
  <c r="B195" i="23"/>
  <c r="E195" i="23" s="1"/>
  <c r="G195" i="23" s="1"/>
  <c r="H188" i="23"/>
  <c r="K183" i="23"/>
  <c r="H289" i="24"/>
  <c r="I37" i="1"/>
  <c r="F6" i="21"/>
  <c r="C223" i="24"/>
  <c r="I91" i="1"/>
  <c r="J54" i="24"/>
  <c r="F54" i="24"/>
  <c r="A54" i="24" s="1"/>
  <c r="L54" i="24"/>
  <c r="H54" i="24"/>
  <c r="L136" i="23"/>
  <c r="F136" i="23"/>
  <c r="A136" i="23" s="1"/>
  <c r="H186" i="23"/>
  <c r="C205" i="23"/>
  <c r="J145" i="23"/>
  <c r="F145" i="23"/>
  <c r="A145" i="23" s="1"/>
  <c r="H145" i="23"/>
  <c r="L68" i="1"/>
  <c r="F38" i="24"/>
  <c r="A38" i="24" s="1"/>
  <c r="H38" i="24"/>
  <c r="I38" i="24"/>
  <c r="F39" i="21"/>
  <c r="H184" i="23"/>
  <c r="I184" i="23"/>
  <c r="J184" i="23"/>
  <c r="F184" i="23"/>
  <c r="A184" i="23" s="1"/>
  <c r="B13" i="24"/>
  <c r="E13" i="24" s="1"/>
  <c r="C13" i="24"/>
  <c r="I182" i="1"/>
  <c r="I163" i="1"/>
  <c r="F22" i="21"/>
  <c r="A133" i="26"/>
  <c r="B126" i="24"/>
  <c r="E126" i="24" s="1"/>
  <c r="C126" i="24"/>
  <c r="B69" i="24"/>
  <c r="E69" i="24" s="1"/>
  <c r="C69" i="24"/>
  <c r="B45" i="24"/>
  <c r="E45" i="24" s="1"/>
  <c r="C45" i="24"/>
  <c r="B47" i="24"/>
  <c r="E47" i="24" s="1"/>
  <c r="C47" i="24"/>
  <c r="C186" i="24"/>
  <c r="B186" i="24"/>
  <c r="E186" i="24" s="1"/>
  <c r="B229" i="23"/>
  <c r="E229" i="23" s="1"/>
  <c r="C229" i="23"/>
  <c r="C215" i="23"/>
  <c r="B215" i="23"/>
  <c r="E215" i="23" s="1"/>
  <c r="A189" i="26"/>
  <c r="F78" i="21"/>
  <c r="A147" i="26"/>
  <c r="F36" i="21"/>
  <c r="F29" i="21"/>
  <c r="A140" i="26"/>
  <c r="B114" i="24"/>
  <c r="E114" i="24" s="1"/>
  <c r="C114" i="24"/>
  <c r="F65" i="21"/>
  <c r="A176" i="26"/>
  <c r="J162" i="23"/>
  <c r="H162" i="23"/>
  <c r="C245" i="24"/>
  <c r="B245" i="24"/>
  <c r="E245" i="24" s="1"/>
  <c r="C231" i="24"/>
  <c r="B231" i="24"/>
  <c r="E231" i="24" s="1"/>
  <c r="C213" i="24"/>
  <c r="B213" i="24"/>
  <c r="E213" i="24" s="1"/>
  <c r="C203" i="23"/>
  <c r="B203" i="23"/>
  <c r="E203" i="23" s="1"/>
  <c r="B191" i="24"/>
  <c r="E191" i="24" s="1"/>
  <c r="C191" i="24"/>
  <c r="C184" i="24"/>
  <c r="B184" i="24"/>
  <c r="E184" i="24" s="1"/>
  <c r="C168" i="23"/>
  <c r="B168" i="23"/>
  <c r="E168" i="23" s="1"/>
  <c r="A164" i="26"/>
  <c r="F53" i="21"/>
  <c r="A108" i="21"/>
  <c r="A108" i="26"/>
  <c r="A56" i="26"/>
  <c r="A56" i="21"/>
  <c r="K195" i="24"/>
  <c r="G195" i="24"/>
  <c r="I53" i="1"/>
  <c r="I123" i="1"/>
  <c r="I9" i="1"/>
  <c r="I40" i="1"/>
  <c r="B137" i="24"/>
  <c r="E137" i="24" s="1"/>
  <c r="C137" i="24"/>
  <c r="A130" i="26"/>
  <c r="F19" i="21"/>
  <c r="B150" i="24"/>
  <c r="E150" i="24" s="1"/>
  <c r="C150" i="24"/>
  <c r="C101" i="24"/>
  <c r="B101" i="24"/>
  <c r="E101" i="24" s="1"/>
  <c r="J274" i="23"/>
  <c r="G274" i="23"/>
  <c r="L274" i="23"/>
  <c r="H274" i="23"/>
  <c r="I274" i="23"/>
  <c r="C229" i="24"/>
  <c r="B229" i="24"/>
  <c r="E229" i="24" s="1"/>
  <c r="C219" i="24"/>
  <c r="B219" i="24"/>
  <c r="E219" i="24" s="1"/>
  <c r="C215" i="24"/>
  <c r="B215" i="24"/>
  <c r="E215" i="24" s="1"/>
  <c r="F82" i="21"/>
  <c r="A193" i="26"/>
  <c r="A182" i="26"/>
  <c r="F71" i="21"/>
  <c r="F63" i="21"/>
  <c r="A174" i="26"/>
  <c r="A166" i="26"/>
  <c r="F55" i="21"/>
  <c r="B121" i="24"/>
  <c r="E121" i="24" s="1"/>
  <c r="C121" i="24"/>
  <c r="C267" i="24"/>
  <c r="B267" i="24"/>
  <c r="E267" i="24" s="1"/>
  <c r="B245" i="23"/>
  <c r="E245" i="23" s="1"/>
  <c r="C245" i="23"/>
  <c r="B199" i="24"/>
  <c r="E199" i="24" s="1"/>
  <c r="C199" i="24"/>
  <c r="C180" i="24"/>
  <c r="B180" i="24"/>
  <c r="E180" i="24" s="1"/>
  <c r="B172" i="24"/>
  <c r="E172" i="24" s="1"/>
  <c r="C172" i="24"/>
  <c r="B112" i="24"/>
  <c r="E112" i="24" s="1"/>
  <c r="C112" i="24"/>
  <c r="B108" i="24"/>
  <c r="E108" i="24" s="1"/>
  <c r="C108" i="24"/>
  <c r="A77" i="26"/>
  <c r="A77" i="21"/>
  <c r="B63" i="24"/>
  <c r="E63" i="24" s="1"/>
  <c r="C63" i="24"/>
  <c r="B53" i="24"/>
  <c r="E53" i="24" s="1"/>
  <c r="C53" i="24"/>
  <c r="I23" i="1"/>
  <c r="I57" i="1"/>
  <c r="I180" i="1"/>
  <c r="L164" i="1"/>
  <c r="A100" i="26"/>
  <c r="A100" i="21"/>
  <c r="C238" i="24"/>
  <c r="B238" i="24"/>
  <c r="E238" i="24" s="1"/>
  <c r="B148" i="24"/>
  <c r="E148" i="24" s="1"/>
  <c r="C148" i="24"/>
  <c r="A107" i="26"/>
  <c r="A107" i="21"/>
  <c r="B134" i="24"/>
  <c r="E134" i="24" s="1"/>
  <c r="C134" i="24"/>
  <c r="B83" i="24"/>
  <c r="E83" i="24" s="1"/>
  <c r="C83" i="24"/>
  <c r="A42" i="26"/>
  <c r="A42" i="21"/>
  <c r="C260" i="24"/>
  <c r="B260" i="24"/>
  <c r="E260" i="24" s="1"/>
  <c r="C224" i="23"/>
  <c r="B224" i="23"/>
  <c r="E224" i="23" s="1"/>
  <c r="C218" i="24"/>
  <c r="B218" i="24"/>
  <c r="E218" i="24" s="1"/>
  <c r="C204" i="24"/>
  <c r="B204" i="24"/>
  <c r="E204" i="24" s="1"/>
  <c r="L110" i="1"/>
  <c r="G59" i="24"/>
  <c r="K59" i="24"/>
  <c r="L59" i="24"/>
  <c r="B22" i="24"/>
  <c r="E22" i="24" s="1"/>
  <c r="C22" i="24"/>
  <c r="C299" i="23"/>
  <c r="B299" i="23"/>
  <c r="E299" i="23" s="1"/>
  <c r="C293" i="23"/>
  <c r="B293" i="23"/>
  <c r="E293" i="23" s="1"/>
  <c r="G288" i="23"/>
  <c r="I288" i="23"/>
  <c r="H288" i="23"/>
  <c r="J288" i="23"/>
  <c r="C282" i="23"/>
  <c r="B282" i="23"/>
  <c r="E282" i="23" s="1"/>
  <c r="F257" i="24"/>
  <c r="A257" i="24" s="1"/>
  <c r="I257" i="24"/>
  <c r="L257" i="24"/>
  <c r="G257" i="24"/>
  <c r="J257" i="24"/>
  <c r="C207" i="24"/>
  <c r="B207" i="24"/>
  <c r="E207" i="24" s="1"/>
  <c r="F59" i="24"/>
  <c r="A59" i="24" s="1"/>
  <c r="K296" i="23"/>
  <c r="J80" i="24"/>
  <c r="F288" i="23"/>
  <c r="A288" i="23" s="1"/>
  <c r="L95" i="23"/>
  <c r="J246" i="23"/>
  <c r="K254" i="23"/>
  <c r="I168" i="24"/>
  <c r="C35" i="23"/>
  <c r="F254" i="23"/>
  <c r="A254" i="23" s="1"/>
  <c r="I185" i="24"/>
  <c r="J126" i="23"/>
  <c r="L152" i="23"/>
  <c r="J163" i="23"/>
  <c r="F200" i="23"/>
  <c r="A200" i="23" s="1"/>
  <c r="K163" i="23"/>
  <c r="K197" i="23"/>
  <c r="J197" i="23"/>
  <c r="I117" i="1"/>
  <c r="I47" i="1"/>
  <c r="I94" i="1"/>
  <c r="H249" i="23"/>
  <c r="G249" i="23"/>
  <c r="I120" i="1"/>
  <c r="B122" i="24"/>
  <c r="E122" i="24" s="1"/>
  <c r="C122" i="24"/>
  <c r="A89" i="26"/>
  <c r="A89" i="21"/>
  <c r="A82" i="26"/>
  <c r="A82" i="21"/>
  <c r="F37" i="21"/>
  <c r="A148" i="26"/>
  <c r="B128" i="24"/>
  <c r="E128" i="24" s="1"/>
  <c r="C128" i="24"/>
  <c r="C96" i="24"/>
  <c r="B96" i="24"/>
  <c r="E96" i="24" s="1"/>
  <c r="A151" i="26"/>
  <c r="F40" i="21"/>
  <c r="B141" i="24"/>
  <c r="E141" i="24" s="1"/>
  <c r="C141" i="24"/>
  <c r="C138" i="24"/>
  <c r="B138" i="24"/>
  <c r="E138" i="24" s="1"/>
  <c r="A74" i="26"/>
  <c r="A74" i="21"/>
  <c r="A86" i="26"/>
  <c r="A86" i="21"/>
  <c r="A83" i="26"/>
  <c r="A83" i="21"/>
  <c r="A79" i="26"/>
  <c r="A79" i="21"/>
  <c r="J176" i="24"/>
  <c r="F176" i="24"/>
  <c r="A176" i="24" s="1"/>
  <c r="K176" i="24"/>
  <c r="G176" i="24"/>
  <c r="L176" i="24"/>
  <c r="C279" i="24"/>
  <c r="B279" i="24"/>
  <c r="E279" i="24" s="1"/>
  <c r="C268" i="24"/>
  <c r="B268" i="24"/>
  <c r="E268" i="24" s="1"/>
  <c r="B243" i="23"/>
  <c r="E243" i="23" s="1"/>
  <c r="C243" i="23"/>
  <c r="C234" i="24"/>
  <c r="B234" i="24"/>
  <c r="E234" i="24" s="1"/>
  <c r="B227" i="23"/>
  <c r="E227" i="23" s="1"/>
  <c r="C227" i="23"/>
  <c r="C221" i="24"/>
  <c r="B221" i="24"/>
  <c r="E221" i="24" s="1"/>
  <c r="C204" i="23"/>
  <c r="B204" i="23"/>
  <c r="E204" i="23" s="1"/>
  <c r="C299" i="24"/>
  <c r="B299" i="24"/>
  <c r="E299" i="24" s="1"/>
  <c r="C293" i="24"/>
  <c r="B293" i="24"/>
  <c r="E293" i="24" s="1"/>
  <c r="K79" i="24"/>
  <c r="G79" i="24"/>
  <c r="L79" i="24"/>
  <c r="I131" i="1"/>
  <c r="L105" i="1"/>
  <c r="I30" i="1"/>
  <c r="F17" i="21"/>
  <c r="A128" i="26"/>
  <c r="B110" i="24"/>
  <c r="E110" i="24" s="1"/>
  <c r="C110" i="24"/>
  <c r="A138" i="26"/>
  <c r="F27" i="21"/>
  <c r="B124" i="24"/>
  <c r="E124" i="24" s="1"/>
  <c r="C124" i="24"/>
  <c r="C66" i="24"/>
  <c r="B66" i="24"/>
  <c r="E66" i="24" s="1"/>
  <c r="A57" i="26"/>
  <c r="A57" i="21"/>
  <c r="F242" i="23"/>
  <c r="A242" i="23" s="1"/>
  <c r="K242" i="23"/>
  <c r="B276" i="23"/>
  <c r="E276" i="23" s="1"/>
  <c r="C276" i="23"/>
  <c r="C243" i="24"/>
  <c r="B243" i="24"/>
  <c r="E243" i="24" s="1"/>
  <c r="C237" i="23"/>
  <c r="B237" i="23"/>
  <c r="E237" i="23" s="1"/>
  <c r="L255" i="23"/>
  <c r="F255" i="23"/>
  <c r="A255" i="23" s="1"/>
  <c r="C285" i="23"/>
  <c r="B285" i="23"/>
  <c r="E285" i="23" s="1"/>
  <c r="L242" i="23"/>
  <c r="I59" i="24"/>
  <c r="G255" i="23"/>
  <c r="J185" i="24"/>
  <c r="A113" i="26"/>
  <c r="H246" i="23"/>
  <c r="I246" i="23"/>
  <c r="J255" i="23"/>
  <c r="F168" i="24"/>
  <c r="A168" i="24" s="1"/>
  <c r="G254" i="23"/>
  <c r="F185" i="24"/>
  <c r="A185" i="24" s="1"/>
  <c r="F126" i="23"/>
  <c r="A126" i="23" s="1"/>
  <c r="G152" i="23"/>
  <c r="G163" i="23"/>
  <c r="G197" i="23"/>
  <c r="I157" i="1"/>
  <c r="K257" i="24"/>
  <c r="G242" i="23"/>
  <c r="L288" i="23"/>
  <c r="I58" i="1"/>
  <c r="F249" i="23"/>
  <c r="A249" i="23" s="1"/>
  <c r="F7" i="21"/>
  <c r="A118" i="26"/>
  <c r="B100" i="24"/>
  <c r="E100" i="24" s="1"/>
  <c r="C100" i="24"/>
  <c r="A85" i="26"/>
  <c r="A85" i="21"/>
  <c r="A50" i="26"/>
  <c r="A50" i="21"/>
  <c r="A110" i="26"/>
  <c r="A110" i="21"/>
  <c r="A92" i="26"/>
  <c r="A92" i="21"/>
  <c r="I177" i="1"/>
  <c r="I114" i="1"/>
  <c r="B144" i="24"/>
  <c r="E144" i="24" s="1"/>
  <c r="C144" i="24"/>
  <c r="A131" i="26"/>
  <c r="F20" i="21"/>
  <c r="F16" i="21"/>
  <c r="A127" i="26"/>
  <c r="A47" i="26"/>
  <c r="A47" i="21"/>
  <c r="I92" i="1"/>
  <c r="A66" i="26"/>
  <c r="A66" i="21"/>
  <c r="L268" i="23"/>
  <c r="J268" i="23"/>
  <c r="H192" i="24"/>
  <c r="G192" i="24"/>
  <c r="C283" i="24"/>
  <c r="B283" i="24"/>
  <c r="E283" i="24" s="1"/>
  <c r="C276" i="24"/>
  <c r="B276" i="24"/>
  <c r="E276" i="24" s="1"/>
  <c r="B260" i="23"/>
  <c r="E260" i="23" s="1"/>
  <c r="C260" i="23"/>
  <c r="C240" i="23"/>
  <c r="B240" i="23"/>
  <c r="E240" i="23" s="1"/>
  <c r="C237" i="24"/>
  <c r="B237" i="24"/>
  <c r="E237" i="24" s="1"/>
  <c r="C227" i="24"/>
  <c r="B227" i="24"/>
  <c r="E227" i="24" s="1"/>
  <c r="C221" i="23"/>
  <c r="B221" i="23"/>
  <c r="E221" i="23" s="1"/>
  <c r="C214" i="24"/>
  <c r="B214" i="24"/>
  <c r="E214" i="24" s="1"/>
  <c r="L126" i="1"/>
  <c r="J38" i="24"/>
  <c r="K38" i="24"/>
  <c r="C290" i="23"/>
  <c r="B290" i="23"/>
  <c r="E290" i="23" s="1"/>
  <c r="C285" i="24"/>
  <c r="B285" i="24"/>
  <c r="E285" i="24" s="1"/>
  <c r="C282" i="24"/>
  <c r="B282" i="24"/>
  <c r="E282" i="24" s="1"/>
  <c r="C271" i="24"/>
  <c r="B271" i="24"/>
  <c r="E271" i="24" s="1"/>
  <c r="C263" i="24"/>
  <c r="B263" i="24"/>
  <c r="E263" i="24" s="1"/>
  <c r="I207" i="23"/>
  <c r="F207" i="23"/>
  <c r="A207" i="23" s="1"/>
  <c r="G207" i="23"/>
  <c r="L207" i="23"/>
  <c r="J207" i="23"/>
  <c r="C274" i="24"/>
  <c r="B274" i="24"/>
  <c r="E274" i="24" s="1"/>
  <c r="C242" i="24"/>
  <c r="B242" i="24"/>
  <c r="E242" i="24" s="1"/>
  <c r="C210" i="24"/>
  <c r="B210" i="24"/>
  <c r="E210" i="24" s="1"/>
  <c r="I41" i="1"/>
  <c r="C278" i="24"/>
  <c r="B278" i="24"/>
  <c r="E278" i="24" s="1"/>
  <c r="C233" i="24"/>
  <c r="B233" i="24"/>
  <c r="E233" i="24" s="1"/>
  <c r="L65" i="24"/>
  <c r="K65" i="24"/>
  <c r="B62" i="23"/>
  <c r="C62" i="23"/>
  <c r="A145" i="26"/>
  <c r="F34" i="21"/>
  <c r="I210" i="23"/>
  <c r="F210" i="23"/>
  <c r="A210" i="23" s="1"/>
  <c r="C286" i="24"/>
  <c r="B286" i="24"/>
  <c r="E286" i="24" s="1"/>
  <c r="B211" i="23"/>
  <c r="E211" i="23" s="1"/>
  <c r="C211" i="23"/>
  <c r="B70" i="24"/>
  <c r="E70" i="24" s="1"/>
  <c r="C70" i="24"/>
  <c r="C62" i="24"/>
  <c r="B62" i="24"/>
  <c r="E62" i="24" s="1"/>
  <c r="A54" i="26"/>
  <c r="A54" i="21"/>
  <c r="J65" i="24"/>
  <c r="B291" i="23"/>
  <c r="E291" i="23" s="1"/>
  <c r="G291" i="23" s="1"/>
  <c r="G238" i="23"/>
  <c r="K210" i="23"/>
  <c r="I133" i="1"/>
  <c r="C281" i="23"/>
  <c r="B281" i="23"/>
  <c r="E281" i="23" s="1"/>
  <c r="C254" i="24"/>
  <c r="B254" i="24"/>
  <c r="E254" i="24" s="1"/>
  <c r="C217" i="23"/>
  <c r="B217" i="23"/>
  <c r="E217" i="23" s="1"/>
  <c r="A44" i="26"/>
  <c r="A44" i="21"/>
  <c r="I24" i="1"/>
  <c r="C78" i="23"/>
  <c r="B78" i="23"/>
  <c r="C70" i="23"/>
  <c r="B70" i="23"/>
  <c r="C291" i="24"/>
  <c r="B291" i="24"/>
  <c r="E291" i="24" s="1"/>
  <c r="C211" i="24"/>
  <c r="B211" i="24"/>
  <c r="E211" i="24" s="1"/>
  <c r="C88" i="24"/>
  <c r="B88" i="24"/>
  <c r="E88" i="24" s="1"/>
  <c r="A46" i="26"/>
  <c r="A46" i="21"/>
  <c r="L57" i="24"/>
  <c r="K57" i="24"/>
  <c r="C21" i="24"/>
  <c r="B21" i="24"/>
  <c r="E21" i="24" s="1"/>
  <c r="C36" i="24"/>
  <c r="B36" i="24"/>
  <c r="E36" i="24" s="1"/>
  <c r="B35" i="24"/>
  <c r="E35" i="24" s="1"/>
  <c r="C35" i="24"/>
  <c r="A26" i="26"/>
  <c r="A26" i="21"/>
  <c r="C40" i="23"/>
  <c r="B40" i="23"/>
  <c r="H57" i="24"/>
  <c r="G65" i="24"/>
  <c r="I65" i="24"/>
  <c r="L210" i="23"/>
  <c r="J136" i="23"/>
  <c r="C139" i="24"/>
  <c r="K238" i="23"/>
  <c r="L238" i="23"/>
  <c r="H210" i="23"/>
  <c r="H136" i="23"/>
  <c r="F114" i="23"/>
  <c r="A114" i="23" s="1"/>
  <c r="G114" i="23"/>
  <c r="C290" i="24"/>
  <c r="B290" i="24"/>
  <c r="E290" i="24" s="1"/>
  <c r="C258" i="24"/>
  <c r="B258" i="24"/>
  <c r="E258" i="24" s="1"/>
  <c r="C226" i="24"/>
  <c r="B226" i="24"/>
  <c r="E226" i="24" s="1"/>
  <c r="I169" i="1"/>
  <c r="I55" i="1"/>
  <c r="A142" i="26"/>
  <c r="F31" i="21"/>
  <c r="B94" i="24"/>
  <c r="E94" i="24" s="1"/>
  <c r="C94" i="24"/>
  <c r="B297" i="24"/>
  <c r="E297" i="24" s="1"/>
  <c r="C297" i="24"/>
  <c r="B281" i="24"/>
  <c r="E281" i="24" s="1"/>
  <c r="C281" i="24"/>
  <c r="B217" i="24"/>
  <c r="E217" i="24" s="1"/>
  <c r="C217" i="24"/>
  <c r="I80" i="1"/>
  <c r="B81" i="23"/>
  <c r="C81" i="23"/>
  <c r="I70" i="1"/>
  <c r="C206" i="23"/>
  <c r="B206" i="23"/>
  <c r="E206" i="23" s="1"/>
  <c r="A33" i="26"/>
  <c r="A33" i="21"/>
  <c r="B88" i="23"/>
  <c r="E88" i="23" s="1"/>
  <c r="C88" i="23"/>
  <c r="C270" i="23"/>
  <c r="B270" i="23"/>
  <c r="E270" i="23" s="1"/>
  <c r="A88" i="26"/>
  <c r="A88" i="21"/>
  <c r="A78" i="26"/>
  <c r="A78" i="21"/>
  <c r="A70" i="26"/>
  <c r="A70" i="21"/>
  <c r="A62" i="26"/>
  <c r="A62" i="21"/>
  <c r="B20" i="24"/>
  <c r="E20" i="24" s="1"/>
  <c r="C20" i="24"/>
  <c r="J95" i="23"/>
  <c r="I95" i="23"/>
  <c r="K95" i="23"/>
  <c r="F95" i="23"/>
  <c r="A95" i="23" s="1"/>
  <c r="L130" i="1"/>
  <c r="I82" i="1"/>
  <c r="B136" i="24"/>
  <c r="E136" i="24" s="1"/>
  <c r="C136" i="24"/>
  <c r="I21" i="1"/>
  <c r="C294" i="24"/>
  <c r="B294" i="24"/>
  <c r="E294" i="24" s="1"/>
  <c r="L269" i="23"/>
  <c r="G269" i="23"/>
  <c r="H269" i="23"/>
  <c r="I269" i="23"/>
  <c r="J269" i="23"/>
  <c r="F41" i="21"/>
  <c r="A152" i="26"/>
  <c r="C33" i="23"/>
  <c r="B33" i="23"/>
  <c r="C275" i="24"/>
  <c r="B275" i="24"/>
  <c r="E275" i="24" s="1"/>
  <c r="A91" i="26"/>
  <c r="A91" i="21"/>
  <c r="C297" i="23"/>
  <c r="B297" i="23"/>
  <c r="E297" i="23" s="1"/>
  <c r="I115" i="1"/>
  <c r="L152" i="1"/>
  <c r="F296" i="23"/>
  <c r="A296" i="23" s="1"/>
  <c r="G296" i="23"/>
  <c r="L296" i="23"/>
  <c r="H80" i="24"/>
  <c r="L80" i="24"/>
  <c r="F80" i="24"/>
  <c r="A80" i="24" s="1"/>
  <c r="K80" i="24"/>
  <c r="I52" i="1"/>
  <c r="K223" i="24"/>
  <c r="I223" i="24"/>
  <c r="F223" i="24"/>
  <c r="A223" i="24" s="1"/>
  <c r="H223" i="24"/>
  <c r="J223" i="24"/>
  <c r="G223" i="24"/>
  <c r="L223" i="24"/>
  <c r="B81" i="24"/>
  <c r="E81" i="24" s="1"/>
  <c r="C81" i="24"/>
  <c r="H296" i="23"/>
  <c r="I80" i="24"/>
  <c r="F269" i="23"/>
  <c r="A269" i="23" s="1"/>
  <c r="J57" i="24"/>
  <c r="H65" i="24"/>
  <c r="J238" i="23"/>
  <c r="G210" i="23"/>
  <c r="I136" i="23"/>
  <c r="I114" i="23"/>
  <c r="C222" i="24"/>
  <c r="B222" i="24"/>
  <c r="E222" i="24" s="1"/>
  <c r="A104" i="21"/>
  <c r="A104" i="26"/>
  <c r="L173" i="1"/>
  <c r="I48" i="1"/>
  <c r="C230" i="24"/>
  <c r="B230" i="24"/>
  <c r="E230" i="24" s="1"/>
  <c r="A123" i="26"/>
  <c r="F12" i="21"/>
  <c r="L74" i="1"/>
  <c r="C294" i="23"/>
  <c r="B294" i="23"/>
  <c r="E294" i="23" s="1"/>
  <c r="C278" i="23"/>
  <c r="B278" i="23"/>
  <c r="E278" i="23" s="1"/>
  <c r="B233" i="23"/>
  <c r="E233" i="23" s="1"/>
  <c r="C233" i="23"/>
  <c r="I178" i="1"/>
  <c r="C152" i="24"/>
  <c r="B152" i="24"/>
  <c r="E152" i="24" s="1"/>
  <c r="B145" i="24"/>
  <c r="E145" i="24" s="1"/>
  <c r="C145" i="24"/>
  <c r="A139" i="26"/>
  <c r="F28" i="21"/>
  <c r="K284" i="24"/>
  <c r="F284" i="24"/>
  <c r="A284" i="24" s="1"/>
  <c r="G284" i="24"/>
  <c r="L284" i="24"/>
  <c r="H284" i="24"/>
  <c r="I284" i="24"/>
  <c r="J284" i="24"/>
  <c r="B286" i="23"/>
  <c r="E286" i="23" s="1"/>
  <c r="C286" i="23"/>
  <c r="C270" i="24"/>
  <c r="B270" i="24"/>
  <c r="E270" i="24" s="1"/>
  <c r="C206" i="24"/>
  <c r="B206" i="24"/>
  <c r="E206" i="24" s="1"/>
  <c r="I4" i="1"/>
  <c r="I22" i="1"/>
  <c r="C21" i="23"/>
  <c r="B21" i="23"/>
  <c r="G96" i="23"/>
  <c r="L96" i="23"/>
  <c r="C26" i="24"/>
  <c r="B26" i="24"/>
  <c r="E26" i="24" s="1"/>
  <c r="A38" i="21"/>
  <c r="A38" i="26"/>
  <c r="C40" i="24"/>
  <c r="B40" i="24"/>
  <c r="E40" i="24" s="1"/>
  <c r="A36" i="21"/>
  <c r="A36" i="26"/>
  <c r="B26" i="23"/>
  <c r="C26" i="23"/>
  <c r="J200" i="23"/>
  <c r="H200" i="23"/>
  <c r="B17" i="23"/>
  <c r="C17" i="23"/>
  <c r="A27" i="26"/>
  <c r="A27" i="21"/>
  <c r="B31" i="24"/>
  <c r="E31" i="24" s="1"/>
  <c r="C31" i="24"/>
  <c r="H85" i="23"/>
  <c r="L85" i="23"/>
  <c r="G85" i="23"/>
  <c r="K85" i="23"/>
  <c r="J85" i="23"/>
  <c r="F85" i="23"/>
  <c r="A85" i="23" s="1"/>
  <c r="I85" i="23"/>
  <c r="K283" i="23"/>
  <c r="F283" i="23"/>
  <c r="A283" i="23" s="1"/>
  <c r="G283" i="23"/>
  <c r="H283" i="23"/>
  <c r="I283" i="23"/>
  <c r="J283" i="23"/>
  <c r="L283" i="23"/>
  <c r="A29" i="21"/>
  <c r="A29" i="26"/>
  <c r="C39" i="23"/>
  <c r="B39" i="23"/>
  <c r="I130" i="23"/>
  <c r="H130" i="23"/>
  <c r="K130" i="23"/>
  <c r="F130" i="23"/>
  <c r="A130" i="23" s="1"/>
  <c r="G130" i="23"/>
  <c r="L130" i="23"/>
  <c r="J130" i="23"/>
  <c r="E7" i="28"/>
  <c r="D33" i="30"/>
  <c r="B25" i="23"/>
  <c r="C25" i="23"/>
  <c r="R6" i="2"/>
  <c r="K287" i="23"/>
  <c r="F287" i="23"/>
  <c r="A287" i="23" s="1"/>
  <c r="G287" i="23"/>
  <c r="H287" i="23"/>
  <c r="I287" i="23"/>
  <c r="J287" i="23"/>
  <c r="L287" i="23"/>
  <c r="I173" i="24"/>
  <c r="G173" i="24"/>
  <c r="L173" i="24"/>
  <c r="F173" i="24"/>
  <c r="A173" i="24" s="1"/>
  <c r="K173" i="24"/>
  <c r="H173" i="24"/>
  <c r="J173" i="24"/>
  <c r="I185" i="23"/>
  <c r="G185" i="23"/>
  <c r="F185" i="23"/>
  <c r="A185" i="23" s="1"/>
  <c r="K185" i="23"/>
  <c r="H185" i="23"/>
  <c r="L185" i="23"/>
  <c r="J185" i="23"/>
  <c r="I173" i="23"/>
  <c r="G173" i="23"/>
  <c r="F173" i="23"/>
  <c r="A173" i="23" s="1"/>
  <c r="K173" i="23"/>
  <c r="H173" i="23"/>
  <c r="L173" i="23"/>
  <c r="J173" i="23"/>
  <c r="C264" i="24"/>
  <c r="B264" i="24"/>
  <c r="E264" i="24" s="1"/>
  <c r="C288" i="24"/>
  <c r="B288" i="24"/>
  <c r="E288" i="24" s="1"/>
  <c r="C256" i="24"/>
  <c r="B256" i="24"/>
  <c r="E256" i="24" s="1"/>
  <c r="C224" i="24"/>
  <c r="B224" i="24"/>
  <c r="E224" i="24" s="1"/>
  <c r="B17" i="24"/>
  <c r="E17" i="24" s="1"/>
  <c r="C17" i="24"/>
  <c r="B41" i="23"/>
  <c r="C41" i="23"/>
  <c r="I132" i="23"/>
  <c r="H132" i="23"/>
  <c r="G132" i="23"/>
  <c r="L132" i="23"/>
  <c r="J132" i="23"/>
  <c r="K132" i="23"/>
  <c r="F132" i="23"/>
  <c r="A132" i="23" s="1"/>
  <c r="A8" i="1"/>
  <c r="F7" i="1"/>
  <c r="N9" i="2"/>
  <c r="O9" i="2"/>
  <c r="L9" i="2"/>
  <c r="L151" i="24"/>
  <c r="H151" i="24"/>
  <c r="G151" i="24"/>
  <c r="J151" i="24"/>
  <c r="K151" i="24"/>
  <c r="I151" i="24"/>
  <c r="F151" i="24"/>
  <c r="A151" i="24" s="1"/>
  <c r="L135" i="24"/>
  <c r="H135" i="24"/>
  <c r="G135" i="24"/>
  <c r="J135" i="24"/>
  <c r="K135" i="24"/>
  <c r="I135" i="24"/>
  <c r="F135" i="24"/>
  <c r="A135" i="24" s="1"/>
  <c r="C24" i="24"/>
  <c r="B24" i="24"/>
  <c r="E24" i="24" s="1"/>
  <c r="C29" i="24"/>
  <c r="B29" i="24"/>
  <c r="E29" i="24" s="1"/>
  <c r="A39" i="21"/>
  <c r="A39" i="26"/>
  <c r="A31" i="21"/>
  <c r="A31" i="26"/>
  <c r="H123" i="23"/>
  <c r="I123" i="23"/>
  <c r="F123" i="23"/>
  <c r="A123" i="23" s="1"/>
  <c r="L123" i="23"/>
  <c r="K123" i="23"/>
  <c r="J123" i="23"/>
  <c r="G123" i="23"/>
  <c r="L139" i="24"/>
  <c r="H139" i="24"/>
  <c r="G139" i="24"/>
  <c r="F139" i="24"/>
  <c r="A139" i="24" s="1"/>
  <c r="K139" i="24"/>
  <c r="J139" i="24"/>
  <c r="I139" i="24"/>
  <c r="C19" i="23"/>
  <c r="B19" i="23"/>
  <c r="P4" i="2"/>
  <c r="B5" i="25"/>
  <c r="B6" i="25" s="1"/>
  <c r="B7" i="25" s="1"/>
  <c r="B8" i="25" s="1"/>
  <c r="B9" i="25" s="1"/>
  <c r="B10" i="25" s="1"/>
  <c r="B11" i="25" s="1"/>
  <c r="B12" i="25" s="1"/>
  <c r="B13" i="25" s="1"/>
  <c r="B14" i="25" s="1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299" i="25" s="1"/>
  <c r="B300" i="25" s="1"/>
  <c r="B301" i="25" s="1"/>
  <c r="A19" i="21"/>
  <c r="A19" i="26"/>
  <c r="B41" i="24"/>
  <c r="E41" i="24" s="1"/>
  <c r="C41" i="24"/>
  <c r="J107" i="23"/>
  <c r="K107" i="23"/>
  <c r="F107" i="23"/>
  <c r="A107" i="23" s="1"/>
  <c r="G107" i="23"/>
  <c r="I107" i="23"/>
  <c r="L107" i="23"/>
  <c r="H107" i="23"/>
  <c r="I140" i="23"/>
  <c r="H140" i="23"/>
  <c r="G140" i="23"/>
  <c r="L140" i="23"/>
  <c r="J140" i="23"/>
  <c r="K140" i="23"/>
  <c r="F140" i="23"/>
  <c r="A140" i="23" s="1"/>
  <c r="C19" i="24"/>
  <c r="B19" i="24"/>
  <c r="E19" i="24" s="1"/>
  <c r="A24" i="21"/>
  <c r="A24" i="26"/>
  <c r="B25" i="24"/>
  <c r="E25" i="24" s="1"/>
  <c r="C25" i="24"/>
  <c r="H84" i="23"/>
  <c r="L84" i="23"/>
  <c r="G84" i="23"/>
  <c r="J84" i="23"/>
  <c r="F84" i="23"/>
  <c r="A84" i="23" s="1"/>
  <c r="I84" i="23"/>
  <c r="K84" i="23"/>
  <c r="G295" i="23"/>
  <c r="J295" i="23"/>
  <c r="H295" i="23"/>
  <c r="K295" i="23"/>
  <c r="I295" i="23"/>
  <c r="L295" i="23"/>
  <c r="F295" i="23"/>
  <c r="A295" i="23" s="1"/>
  <c r="C296" i="24"/>
  <c r="B296" i="24"/>
  <c r="E296" i="24" s="1"/>
  <c r="C232" i="24"/>
  <c r="B232" i="24"/>
  <c r="E232" i="24" s="1"/>
  <c r="C272" i="24"/>
  <c r="B272" i="24"/>
  <c r="E272" i="24" s="1"/>
  <c r="C240" i="24"/>
  <c r="B240" i="24"/>
  <c r="E240" i="24" s="1"/>
  <c r="C208" i="24"/>
  <c r="B208" i="24"/>
  <c r="E208" i="24" s="1"/>
  <c r="A25" i="26"/>
  <c r="A25" i="21"/>
  <c r="A41" i="21"/>
  <c r="A41" i="26"/>
  <c r="I124" i="23"/>
  <c r="H124" i="23"/>
  <c r="G124" i="23"/>
  <c r="L124" i="23"/>
  <c r="J124" i="23"/>
  <c r="K124" i="23"/>
  <c r="F124" i="23"/>
  <c r="A124" i="23" s="1"/>
  <c r="D14" i="26"/>
  <c r="K16" i="2"/>
  <c r="J16" i="2"/>
  <c r="L127" i="24"/>
  <c r="H127" i="24"/>
  <c r="G127" i="24"/>
  <c r="K127" i="24"/>
  <c r="F127" i="24"/>
  <c r="A127" i="24" s="1"/>
  <c r="J127" i="24"/>
  <c r="I127" i="24"/>
  <c r="L111" i="24"/>
  <c r="H111" i="24"/>
  <c r="G111" i="24"/>
  <c r="K111" i="24"/>
  <c r="F111" i="24"/>
  <c r="A111" i="24" s="1"/>
  <c r="J111" i="24"/>
  <c r="I111" i="24"/>
  <c r="L98" i="24"/>
  <c r="H98" i="24"/>
  <c r="I98" i="24"/>
  <c r="J98" i="24"/>
  <c r="K98" i="24"/>
  <c r="F98" i="24"/>
  <c r="A98" i="24" s="1"/>
  <c r="G98" i="24"/>
  <c r="B27" i="23"/>
  <c r="C27" i="23"/>
  <c r="C14" i="26"/>
  <c r="C14" i="21"/>
  <c r="L147" i="24"/>
  <c r="H147" i="24"/>
  <c r="G147" i="24"/>
  <c r="I147" i="24"/>
  <c r="F147" i="24"/>
  <c r="A147" i="24" s="1"/>
  <c r="J147" i="24"/>
  <c r="K147" i="24"/>
  <c r="K189" i="24"/>
  <c r="F189" i="24"/>
  <c r="A189" i="24" s="1"/>
  <c r="I189" i="24"/>
  <c r="H189" i="24"/>
  <c r="J189" i="24"/>
  <c r="G189" i="24"/>
  <c r="L189" i="24"/>
  <c r="I106" i="23"/>
  <c r="H106" i="23"/>
  <c r="L106" i="23"/>
  <c r="F106" i="23"/>
  <c r="A106" i="23" s="1"/>
  <c r="K106" i="23"/>
  <c r="G106" i="23"/>
  <c r="J106" i="23"/>
  <c r="M9" i="2"/>
  <c r="J39" i="24"/>
  <c r="H39" i="24"/>
  <c r="F39" i="24"/>
  <c r="A39" i="24" s="1"/>
  <c r="K39" i="24"/>
  <c r="L39" i="24"/>
  <c r="G39" i="24"/>
  <c r="I39" i="24"/>
  <c r="F199" i="23"/>
  <c r="A199" i="23" s="1"/>
  <c r="K199" i="23"/>
  <c r="H199" i="23"/>
  <c r="L199" i="23"/>
  <c r="J199" i="23"/>
  <c r="I199" i="23"/>
  <c r="G199" i="23"/>
  <c r="B14" i="24"/>
  <c r="E14" i="24" s="1"/>
  <c r="C14" i="24"/>
  <c r="B71" i="21" l="1"/>
  <c r="B71" i="26"/>
  <c r="F2" i="26"/>
  <c r="F15" i="26"/>
  <c r="G7" i="26"/>
  <c r="G71" i="26"/>
  <c r="C71" i="26"/>
  <c r="C71" i="21"/>
  <c r="D71" i="23"/>
  <c r="D71" i="26"/>
  <c r="D71" i="24"/>
  <c r="K139" i="23"/>
  <c r="J139" i="23"/>
  <c r="H139" i="23"/>
  <c r="G139" i="23"/>
  <c r="J120" i="23"/>
  <c r="I120" i="23"/>
  <c r="H120" i="23"/>
  <c r="I248" i="23"/>
  <c r="L120" i="23"/>
  <c r="K248" i="23"/>
  <c r="G120" i="23"/>
  <c r="F120" i="23"/>
  <c r="A120" i="23" s="1"/>
  <c r="J248" i="23"/>
  <c r="G248" i="23"/>
  <c r="I77" i="23"/>
  <c r="H248" i="23"/>
  <c r="G148" i="23"/>
  <c r="K148" i="23"/>
  <c r="J148" i="23"/>
  <c r="I148" i="23"/>
  <c r="H148" i="23"/>
  <c r="F248" i="23"/>
  <c r="A248" i="23" s="1"/>
  <c r="F148" i="23"/>
  <c r="A148" i="23" s="1"/>
  <c r="L178" i="23"/>
  <c r="H178" i="23"/>
  <c r="F178" i="23"/>
  <c r="A178" i="23" s="1"/>
  <c r="K77" i="23"/>
  <c r="L77" i="23"/>
  <c r="F264" i="23"/>
  <c r="A264" i="23" s="1"/>
  <c r="G292" i="23"/>
  <c r="F77" i="23"/>
  <c r="A77" i="23" s="1"/>
  <c r="G77" i="23"/>
  <c r="H264" i="23"/>
  <c r="I292" i="23"/>
  <c r="F250" i="23"/>
  <c r="A250" i="23" s="1"/>
  <c r="F139" i="23"/>
  <c r="A139" i="23" s="1"/>
  <c r="I139" i="23"/>
  <c r="I250" i="23"/>
  <c r="G250" i="23"/>
  <c r="J250" i="23"/>
  <c r="J178" i="23"/>
  <c r="H250" i="23"/>
  <c r="K250" i="23"/>
  <c r="I178" i="23"/>
  <c r="K178" i="23"/>
  <c r="F161" i="23"/>
  <c r="A161" i="23" s="1"/>
  <c r="J77" i="23"/>
  <c r="H187" i="24"/>
  <c r="J187" i="24"/>
  <c r="F187" i="24"/>
  <c r="A187" i="24" s="1"/>
  <c r="G187" i="24"/>
  <c r="J166" i="23"/>
  <c r="K187" i="24"/>
  <c r="I187" i="24"/>
  <c r="K262" i="24"/>
  <c r="K166" i="23"/>
  <c r="L144" i="23"/>
  <c r="K144" i="23"/>
  <c r="I144" i="23"/>
  <c r="G144" i="23"/>
  <c r="J161" i="23"/>
  <c r="L105" i="23"/>
  <c r="H144" i="23"/>
  <c r="K298" i="23"/>
  <c r="H105" i="23"/>
  <c r="I105" i="23"/>
  <c r="G105" i="23"/>
  <c r="K105" i="23"/>
  <c r="G298" i="23"/>
  <c r="J144" i="23"/>
  <c r="K150" i="23"/>
  <c r="F105" i="23"/>
  <c r="A105" i="23" s="1"/>
  <c r="F150" i="23"/>
  <c r="A150" i="23" s="1"/>
  <c r="I150" i="23"/>
  <c r="G150" i="23"/>
  <c r="H150" i="23"/>
  <c r="L150" i="23"/>
  <c r="K292" i="23"/>
  <c r="H161" i="23"/>
  <c r="L292" i="23"/>
  <c r="L264" i="23"/>
  <c r="F292" i="23"/>
  <c r="A292" i="23" s="1"/>
  <c r="G264" i="23"/>
  <c r="I264" i="23"/>
  <c r="G161" i="23"/>
  <c r="J264" i="23"/>
  <c r="I161" i="23"/>
  <c r="L161" i="23"/>
  <c r="J292" i="23"/>
  <c r="K261" i="23"/>
  <c r="J261" i="23"/>
  <c r="I261" i="23"/>
  <c r="J165" i="24"/>
  <c r="L261" i="23"/>
  <c r="H261" i="23"/>
  <c r="G261" i="23"/>
  <c r="K267" i="23"/>
  <c r="H165" i="24"/>
  <c r="F165" i="24"/>
  <c r="A165" i="24" s="1"/>
  <c r="G165" i="24"/>
  <c r="K165" i="24"/>
  <c r="L165" i="24"/>
  <c r="J165" i="23"/>
  <c r="H165" i="23"/>
  <c r="I177" i="23"/>
  <c r="L177" i="23"/>
  <c r="H177" i="23"/>
  <c r="J122" i="23"/>
  <c r="J177" i="23"/>
  <c r="G177" i="23"/>
  <c r="F177" i="23"/>
  <c r="A177" i="23" s="1"/>
  <c r="L262" i="24"/>
  <c r="G262" i="24"/>
  <c r="F166" i="23"/>
  <c r="A166" i="23" s="1"/>
  <c r="J262" i="24"/>
  <c r="I166" i="23"/>
  <c r="H166" i="23"/>
  <c r="L166" i="23"/>
  <c r="I262" i="24"/>
  <c r="F165" i="23"/>
  <c r="A165" i="23" s="1"/>
  <c r="L267" i="23"/>
  <c r="K165" i="23"/>
  <c r="G165" i="23"/>
  <c r="J267" i="23"/>
  <c r="I165" i="23"/>
  <c r="I267" i="23"/>
  <c r="H267" i="23"/>
  <c r="G267" i="23"/>
  <c r="K111" i="23"/>
  <c r="H298" i="23"/>
  <c r="H262" i="24"/>
  <c r="I208" i="23"/>
  <c r="G180" i="23"/>
  <c r="K180" i="23"/>
  <c r="K113" i="23"/>
  <c r="H113" i="23"/>
  <c r="J113" i="23"/>
  <c r="I113" i="23"/>
  <c r="F113" i="23"/>
  <c r="A113" i="23" s="1"/>
  <c r="J108" i="23"/>
  <c r="K55" i="24"/>
  <c r="H108" i="23"/>
  <c r="L182" i="24"/>
  <c r="K208" i="23"/>
  <c r="J298" i="23"/>
  <c r="L298" i="23"/>
  <c r="J135" i="23"/>
  <c r="F298" i="23"/>
  <c r="A298" i="23" s="1"/>
  <c r="G138" i="23"/>
  <c r="F180" i="23"/>
  <c r="A180" i="23" s="1"/>
  <c r="G135" i="23"/>
  <c r="F138" i="23"/>
  <c r="A138" i="23" s="1"/>
  <c r="J180" i="23"/>
  <c r="H180" i="23"/>
  <c r="I180" i="23"/>
  <c r="K108" i="23"/>
  <c r="G115" i="24"/>
  <c r="I108" i="23"/>
  <c r="I101" i="23"/>
  <c r="J236" i="24"/>
  <c r="I111" i="23"/>
  <c r="L175" i="23"/>
  <c r="G230" i="23"/>
  <c r="F111" i="23"/>
  <c r="A111" i="23" s="1"/>
  <c r="F119" i="23"/>
  <c r="A119" i="23" s="1"/>
  <c r="J175" i="23"/>
  <c r="K175" i="23"/>
  <c r="L108" i="23"/>
  <c r="I143" i="24"/>
  <c r="H143" i="24"/>
  <c r="L143" i="24"/>
  <c r="L113" i="23"/>
  <c r="F169" i="23"/>
  <c r="A169" i="23" s="1"/>
  <c r="G234" i="23"/>
  <c r="K169" i="23"/>
  <c r="K201" i="23"/>
  <c r="H183" i="24"/>
  <c r="L122" i="23"/>
  <c r="J97" i="23"/>
  <c r="G134" i="23"/>
  <c r="I156" i="23"/>
  <c r="G122" i="23"/>
  <c r="H175" i="23"/>
  <c r="F134" i="23"/>
  <c r="A134" i="23" s="1"/>
  <c r="G115" i="23"/>
  <c r="I97" i="23"/>
  <c r="H156" i="23"/>
  <c r="G156" i="23"/>
  <c r="G97" i="23"/>
  <c r="F248" i="24"/>
  <c r="A248" i="24" s="1"/>
  <c r="L156" i="23"/>
  <c r="J143" i="24"/>
  <c r="K122" i="23"/>
  <c r="F175" i="23"/>
  <c r="A175" i="23" s="1"/>
  <c r="I134" i="23"/>
  <c r="K97" i="23"/>
  <c r="F156" i="23"/>
  <c r="A156" i="23" s="1"/>
  <c r="F183" i="24"/>
  <c r="A183" i="24" s="1"/>
  <c r="F143" i="24"/>
  <c r="A143" i="24" s="1"/>
  <c r="J284" i="23"/>
  <c r="H97" i="23"/>
  <c r="L97" i="23"/>
  <c r="K143" i="24"/>
  <c r="I122" i="23"/>
  <c r="I175" i="23"/>
  <c r="F122" i="23"/>
  <c r="A122" i="23" s="1"/>
  <c r="F155" i="23"/>
  <c r="A155" i="23" s="1"/>
  <c r="H115" i="23"/>
  <c r="G248" i="24"/>
  <c r="J162" i="24"/>
  <c r="H244" i="23"/>
  <c r="L244" i="23"/>
  <c r="G244" i="23"/>
  <c r="I244" i="23"/>
  <c r="J160" i="23"/>
  <c r="K135" i="23"/>
  <c r="K138" i="23"/>
  <c r="I160" i="23"/>
  <c r="G160" i="23"/>
  <c r="K196" i="23"/>
  <c r="H160" i="23"/>
  <c r="L135" i="23"/>
  <c r="H138" i="23"/>
  <c r="I196" i="23"/>
  <c r="G196" i="23"/>
  <c r="J156" i="23"/>
  <c r="J196" i="23"/>
  <c r="I135" i="23"/>
  <c r="I138" i="23"/>
  <c r="H196" i="23"/>
  <c r="L196" i="23"/>
  <c r="J244" i="23"/>
  <c r="H135" i="23"/>
  <c r="F160" i="23"/>
  <c r="A160" i="23" s="1"/>
  <c r="J138" i="23"/>
  <c r="I201" i="23"/>
  <c r="K160" i="23"/>
  <c r="J189" i="23"/>
  <c r="I189" i="23"/>
  <c r="F189" i="23"/>
  <c r="A189" i="23" s="1"/>
  <c r="J119" i="23"/>
  <c r="H189" i="23"/>
  <c r="K244" i="23"/>
  <c r="K189" i="23"/>
  <c r="H119" i="23"/>
  <c r="L119" i="23"/>
  <c r="L189" i="23"/>
  <c r="H134" i="23"/>
  <c r="J208" i="23"/>
  <c r="J151" i="23"/>
  <c r="K134" i="23"/>
  <c r="H208" i="23"/>
  <c r="L179" i="23"/>
  <c r="L149" i="24"/>
  <c r="J134" i="23"/>
  <c r="F208" i="23"/>
  <c r="A208" i="23" s="1"/>
  <c r="H284" i="23"/>
  <c r="G151" i="23"/>
  <c r="K146" i="23"/>
  <c r="J115" i="23"/>
  <c r="K149" i="24"/>
  <c r="G208" i="23"/>
  <c r="L115" i="23"/>
  <c r="H149" i="24"/>
  <c r="I115" i="23"/>
  <c r="K115" i="23"/>
  <c r="F232" i="23"/>
  <c r="A232" i="23" s="1"/>
  <c r="I236" i="24"/>
  <c r="H146" i="23"/>
  <c r="G108" i="23"/>
  <c r="I92" i="23"/>
  <c r="K133" i="23"/>
  <c r="I119" i="23"/>
  <c r="G119" i="23"/>
  <c r="F86" i="23"/>
  <c r="A86" i="23" s="1"/>
  <c r="K92" i="23"/>
  <c r="F182" i="24"/>
  <c r="A182" i="24" s="1"/>
  <c r="I182" i="24"/>
  <c r="I123" i="24"/>
  <c r="K155" i="23"/>
  <c r="H92" i="23"/>
  <c r="G202" i="23"/>
  <c r="J149" i="24"/>
  <c r="I149" i="24"/>
  <c r="F158" i="23"/>
  <c r="A158" i="23" s="1"/>
  <c r="H182" i="24"/>
  <c r="G192" i="23"/>
  <c r="I146" i="23"/>
  <c r="L118" i="24"/>
  <c r="G182" i="24"/>
  <c r="G162" i="24"/>
  <c r="L158" i="23"/>
  <c r="G170" i="24"/>
  <c r="J182" i="24"/>
  <c r="J155" i="23"/>
  <c r="H103" i="24"/>
  <c r="I183" i="24"/>
  <c r="G149" i="24"/>
  <c r="F101" i="23"/>
  <c r="A101" i="23" s="1"/>
  <c r="I117" i="23"/>
  <c r="I192" i="23"/>
  <c r="F192" i="23"/>
  <c r="A192" i="23" s="1"/>
  <c r="H118" i="24"/>
  <c r="L162" i="24"/>
  <c r="H202" i="23"/>
  <c r="K46" i="24"/>
  <c r="L92" i="23"/>
  <c r="J92" i="23"/>
  <c r="J169" i="23"/>
  <c r="K179" i="23"/>
  <c r="H107" i="24"/>
  <c r="F271" i="23"/>
  <c r="A271" i="23" s="1"/>
  <c r="G92" i="23"/>
  <c r="J111" i="23"/>
  <c r="F46" i="24"/>
  <c r="A46" i="24" s="1"/>
  <c r="F82" i="23"/>
  <c r="A82" i="23" s="1"/>
  <c r="L201" i="23"/>
  <c r="G123" i="24"/>
  <c r="G82" i="23"/>
  <c r="H201" i="23"/>
  <c r="J218" i="23"/>
  <c r="F194" i="23"/>
  <c r="A194" i="23" s="1"/>
  <c r="J277" i="23"/>
  <c r="G117" i="23"/>
  <c r="L218" i="23"/>
  <c r="F201" i="23"/>
  <c r="A201" i="23" s="1"/>
  <c r="L151" i="23"/>
  <c r="H151" i="23"/>
  <c r="L169" i="23"/>
  <c r="J128" i="23"/>
  <c r="I169" i="23"/>
  <c r="G154" i="23"/>
  <c r="J201" i="23"/>
  <c r="H46" i="24"/>
  <c r="K107" i="24"/>
  <c r="L194" i="24"/>
  <c r="L230" i="23"/>
  <c r="F216" i="23"/>
  <c r="A216" i="23" s="1"/>
  <c r="I151" i="23"/>
  <c r="F151" i="23"/>
  <c r="A151" i="23" s="1"/>
  <c r="G169" i="23"/>
  <c r="K115" i="24"/>
  <c r="L115" i="24"/>
  <c r="H117" i="23"/>
  <c r="J117" i="23"/>
  <c r="F115" i="24"/>
  <c r="A115" i="24" s="1"/>
  <c r="I131" i="24"/>
  <c r="K123" i="24"/>
  <c r="L123" i="24"/>
  <c r="L155" i="23"/>
  <c r="G155" i="23"/>
  <c r="K183" i="24"/>
  <c r="L183" i="24"/>
  <c r="F218" i="23"/>
  <c r="A218" i="23" s="1"/>
  <c r="H277" i="23"/>
  <c r="L111" i="23"/>
  <c r="L154" i="23"/>
  <c r="K232" i="23"/>
  <c r="K101" i="23"/>
  <c r="G128" i="23"/>
  <c r="K192" i="23"/>
  <c r="G146" i="23"/>
  <c r="H162" i="24"/>
  <c r="I133" i="23"/>
  <c r="J170" i="24"/>
  <c r="K162" i="24"/>
  <c r="H128" i="23"/>
  <c r="H170" i="24"/>
  <c r="J123" i="24"/>
  <c r="H123" i="24"/>
  <c r="I194" i="24"/>
  <c r="G218" i="23"/>
  <c r="I300" i="24"/>
  <c r="H218" i="23"/>
  <c r="J133" i="23"/>
  <c r="I115" i="24"/>
  <c r="H194" i="24"/>
  <c r="H155" i="23"/>
  <c r="K82" i="23"/>
  <c r="J183" i="24"/>
  <c r="K218" i="23"/>
  <c r="G277" i="23"/>
  <c r="K117" i="23"/>
  <c r="F133" i="23"/>
  <c r="A133" i="23" s="1"/>
  <c r="G133" i="23"/>
  <c r="F162" i="24"/>
  <c r="A162" i="24" s="1"/>
  <c r="L133" i="23"/>
  <c r="L92" i="24"/>
  <c r="L46" i="24"/>
  <c r="J107" i="24"/>
  <c r="L107" i="24"/>
  <c r="J82" i="23"/>
  <c r="H82" i="23"/>
  <c r="I277" i="23"/>
  <c r="K154" i="23"/>
  <c r="G101" i="23"/>
  <c r="F154" i="23"/>
  <c r="A154" i="23" s="1"/>
  <c r="J158" i="23"/>
  <c r="L101" i="23"/>
  <c r="G111" i="23"/>
  <c r="L192" i="23"/>
  <c r="J146" i="23"/>
  <c r="F259" i="23"/>
  <c r="A259" i="23" s="1"/>
  <c r="B14" i="23"/>
  <c r="I46" i="24"/>
  <c r="G46" i="24"/>
  <c r="F107" i="24"/>
  <c r="A107" i="24" s="1"/>
  <c r="I82" i="23"/>
  <c r="K277" i="23"/>
  <c r="L277" i="23"/>
  <c r="H158" i="23"/>
  <c r="I158" i="23"/>
  <c r="F64" i="24"/>
  <c r="A64" i="24" s="1"/>
  <c r="K64" i="24"/>
  <c r="H192" i="23"/>
  <c r="L146" i="23"/>
  <c r="K158" i="23"/>
  <c r="J101" i="23"/>
  <c r="F170" i="24"/>
  <c r="A170" i="24" s="1"/>
  <c r="L170" i="24"/>
  <c r="K170" i="24"/>
  <c r="G27" i="24"/>
  <c r="I284" i="23"/>
  <c r="L55" i="24"/>
  <c r="F118" i="24"/>
  <c r="A118" i="24" s="1"/>
  <c r="K236" i="24"/>
  <c r="K284" i="23"/>
  <c r="K128" i="23"/>
  <c r="L236" i="24"/>
  <c r="I118" i="24"/>
  <c r="L292" i="24"/>
  <c r="I128" i="23"/>
  <c r="J234" i="23"/>
  <c r="L258" i="23"/>
  <c r="L284" i="23"/>
  <c r="F117" i="23"/>
  <c r="A117" i="23" s="1"/>
  <c r="G284" i="23"/>
  <c r="K118" i="24"/>
  <c r="F128" i="23"/>
  <c r="A128" i="23" s="1"/>
  <c r="K216" i="23"/>
  <c r="H216" i="23"/>
  <c r="G179" i="23"/>
  <c r="K279" i="23"/>
  <c r="I107" i="24"/>
  <c r="G272" i="23"/>
  <c r="J266" i="23"/>
  <c r="G216" i="23"/>
  <c r="I216" i="23"/>
  <c r="J232" i="23"/>
  <c r="J118" i="24"/>
  <c r="L232" i="23"/>
  <c r="L266" i="23"/>
  <c r="K119" i="24"/>
  <c r="F27" i="24"/>
  <c r="A27" i="24" s="1"/>
  <c r="L234" i="23"/>
  <c r="I272" i="23"/>
  <c r="L216" i="23"/>
  <c r="G92" i="24"/>
  <c r="F92" i="24"/>
  <c r="A92" i="24" s="1"/>
  <c r="J92" i="24"/>
  <c r="K92" i="24"/>
  <c r="I92" i="24"/>
  <c r="H236" i="24"/>
  <c r="F236" i="24"/>
  <c r="A236" i="24" s="1"/>
  <c r="I55" i="24"/>
  <c r="F55" i="24"/>
  <c r="A55" i="24" s="1"/>
  <c r="H55" i="24"/>
  <c r="J55" i="24"/>
  <c r="K291" i="23"/>
  <c r="J115" i="24"/>
  <c r="G194" i="24"/>
  <c r="F194" i="24"/>
  <c r="A194" i="24" s="1"/>
  <c r="H195" i="23"/>
  <c r="H300" i="24"/>
  <c r="I202" i="23"/>
  <c r="H226" i="23"/>
  <c r="G64" i="24"/>
  <c r="H154" i="23"/>
  <c r="I154" i="23"/>
  <c r="J194" i="24"/>
  <c r="G174" i="23"/>
  <c r="J262" i="23"/>
  <c r="G232" i="23"/>
  <c r="I232" i="23"/>
  <c r="J179" i="23"/>
  <c r="F179" i="23"/>
  <c r="A179" i="23" s="1"/>
  <c r="G279" i="23"/>
  <c r="H291" i="23"/>
  <c r="I195" i="23"/>
  <c r="J202" i="23"/>
  <c r="L202" i="23"/>
  <c r="K194" i="23"/>
  <c r="H272" i="23"/>
  <c r="L64" i="24"/>
  <c r="L174" i="23"/>
  <c r="H64" i="24"/>
  <c r="F244" i="24"/>
  <c r="A244" i="24" s="1"/>
  <c r="K272" i="23"/>
  <c r="G18" i="24"/>
  <c r="L18" i="24"/>
  <c r="F18" i="24"/>
  <c r="A18" i="24" s="1"/>
  <c r="H18" i="24"/>
  <c r="J18" i="24"/>
  <c r="K18" i="24"/>
  <c r="I18" i="24"/>
  <c r="I291" i="23"/>
  <c r="H256" i="23"/>
  <c r="I256" i="23"/>
  <c r="L256" i="23"/>
  <c r="K256" i="23"/>
  <c r="J256" i="23"/>
  <c r="G256" i="23"/>
  <c r="F256" i="23"/>
  <c r="A256" i="23" s="1"/>
  <c r="I179" i="23"/>
  <c r="G119" i="24"/>
  <c r="I103" i="24"/>
  <c r="F202" i="23"/>
  <c r="A202" i="23" s="1"/>
  <c r="J272" i="23"/>
  <c r="L272" i="23"/>
  <c r="J236" i="23"/>
  <c r="J64" i="24"/>
  <c r="G262" i="23"/>
  <c r="G259" i="23"/>
  <c r="K259" i="23"/>
  <c r="H259" i="23"/>
  <c r="L259" i="23"/>
  <c r="J259" i="23"/>
  <c r="H132" i="24"/>
  <c r="I132" i="24"/>
  <c r="K132" i="24"/>
  <c r="L132" i="24"/>
  <c r="J132" i="24"/>
  <c r="F132" i="24"/>
  <c r="A132" i="24" s="1"/>
  <c r="G132" i="24"/>
  <c r="J263" i="23"/>
  <c r="L159" i="23"/>
  <c r="K248" i="24"/>
  <c r="J248" i="24"/>
  <c r="G263" i="23"/>
  <c r="L86" i="23"/>
  <c r="F234" i="23"/>
  <c r="A234" i="23" s="1"/>
  <c r="K226" i="23"/>
  <c r="H6" i="24"/>
  <c r="H266" i="23"/>
  <c r="G266" i="23"/>
  <c r="J159" i="23"/>
  <c r="L248" i="24"/>
  <c r="H292" i="24"/>
  <c r="F159" i="23"/>
  <c r="A159" i="23" s="1"/>
  <c r="F292" i="24"/>
  <c r="A292" i="24" s="1"/>
  <c r="I234" i="23"/>
  <c r="I292" i="24"/>
  <c r="H248" i="24"/>
  <c r="I44" i="24"/>
  <c r="F131" i="24"/>
  <c r="A131" i="24" s="1"/>
  <c r="G86" i="23"/>
  <c r="H27" i="24"/>
  <c r="K234" i="23"/>
  <c r="G226" i="23"/>
  <c r="K159" i="23"/>
  <c r="H159" i="23"/>
  <c r="K236" i="23"/>
  <c r="I82" i="24"/>
  <c r="G159" i="23"/>
  <c r="G292" i="24"/>
  <c r="J292" i="24"/>
  <c r="H142" i="23"/>
  <c r="F142" i="23"/>
  <c r="A142" i="23" s="1"/>
  <c r="L142" i="23"/>
  <c r="I142" i="23"/>
  <c r="J142" i="23"/>
  <c r="K142" i="23"/>
  <c r="G142" i="23"/>
  <c r="L74" i="24"/>
  <c r="G74" i="24"/>
  <c r="J74" i="24"/>
  <c r="I74" i="24"/>
  <c r="K74" i="24"/>
  <c r="H74" i="24"/>
  <c r="F74" i="24"/>
  <c r="A74" i="24" s="1"/>
  <c r="F253" i="23"/>
  <c r="A253" i="23" s="1"/>
  <c r="I253" i="23"/>
  <c r="L253" i="23"/>
  <c r="K253" i="23"/>
  <c r="G253" i="23"/>
  <c r="L275" i="23"/>
  <c r="F258" i="23"/>
  <c r="A258" i="23" s="1"/>
  <c r="K125" i="24"/>
  <c r="G194" i="23"/>
  <c r="G131" i="24"/>
  <c r="G275" i="23"/>
  <c r="L119" i="24"/>
  <c r="J271" i="23"/>
  <c r="F103" i="24"/>
  <c r="A103" i="24" s="1"/>
  <c r="J73" i="24"/>
  <c r="K73" i="24"/>
  <c r="K258" i="23"/>
  <c r="H194" i="23"/>
  <c r="H125" i="24"/>
  <c r="K164" i="23"/>
  <c r="H73" i="24"/>
  <c r="G164" i="23"/>
  <c r="H230" i="23"/>
  <c r="G73" i="24"/>
  <c r="F262" i="23"/>
  <c r="A262" i="23" s="1"/>
  <c r="I262" i="23"/>
  <c r="H253" i="23"/>
  <c r="K244" i="24"/>
  <c r="H244" i="24"/>
  <c r="I194" i="23"/>
  <c r="L244" i="24"/>
  <c r="I118" i="23"/>
  <c r="K118" i="23"/>
  <c r="J118" i="23"/>
  <c r="F118" i="23"/>
  <c r="A118" i="23" s="1"/>
  <c r="H118" i="23"/>
  <c r="G118" i="23"/>
  <c r="L118" i="23"/>
  <c r="K262" i="23"/>
  <c r="G244" i="24"/>
  <c r="K131" i="24"/>
  <c r="L131" i="24"/>
  <c r="H94" i="23"/>
  <c r="I279" i="23"/>
  <c r="K275" i="23"/>
  <c r="F119" i="24"/>
  <c r="A119" i="24" s="1"/>
  <c r="H271" i="23"/>
  <c r="G103" i="24"/>
  <c r="L73" i="24"/>
  <c r="H258" i="23"/>
  <c r="L194" i="23"/>
  <c r="J125" i="24"/>
  <c r="F73" i="24"/>
  <c r="A73" i="24" s="1"/>
  <c r="K50" i="24"/>
  <c r="L262" i="23"/>
  <c r="J253" i="23"/>
  <c r="J244" i="24"/>
  <c r="J159" i="24"/>
  <c r="F159" i="24"/>
  <c r="A159" i="24" s="1"/>
  <c r="K159" i="24"/>
  <c r="G159" i="24"/>
  <c r="H159" i="24"/>
  <c r="L159" i="24"/>
  <c r="I159" i="24"/>
  <c r="K198" i="23"/>
  <c r="F198" i="23"/>
  <c r="A198" i="23" s="1"/>
  <c r="J198" i="23"/>
  <c r="I198" i="23"/>
  <c r="J44" i="24"/>
  <c r="H263" i="23"/>
  <c r="I275" i="23"/>
  <c r="F275" i="23"/>
  <c r="A275" i="23" s="1"/>
  <c r="F195" i="23"/>
  <c r="A195" i="23" s="1"/>
  <c r="F300" i="24"/>
  <c r="A300" i="24" s="1"/>
  <c r="G258" i="23"/>
  <c r="J258" i="23"/>
  <c r="F125" i="24"/>
  <c r="A125" i="24" s="1"/>
  <c r="H198" i="23"/>
  <c r="H255" i="24"/>
  <c r="K174" i="23"/>
  <c r="J174" i="23"/>
  <c r="H44" i="24"/>
  <c r="K94" i="23"/>
  <c r="I263" i="23"/>
  <c r="K263" i="23"/>
  <c r="J275" i="23"/>
  <c r="L195" i="23"/>
  <c r="L300" i="24"/>
  <c r="L125" i="24"/>
  <c r="G125" i="24"/>
  <c r="L198" i="23"/>
  <c r="G153" i="24"/>
  <c r="K84" i="24"/>
  <c r="J84" i="24"/>
  <c r="I84" i="24"/>
  <c r="H84" i="24"/>
  <c r="F84" i="24"/>
  <c r="A84" i="24" s="1"/>
  <c r="G84" i="24"/>
  <c r="L84" i="24"/>
  <c r="H216" i="24"/>
  <c r="G216" i="24"/>
  <c r="L216" i="24"/>
  <c r="K216" i="24"/>
  <c r="F216" i="24"/>
  <c r="A216" i="24" s="1"/>
  <c r="I216" i="24"/>
  <c r="J216" i="24"/>
  <c r="J133" i="24"/>
  <c r="G133" i="24"/>
  <c r="F133" i="24"/>
  <c r="A133" i="24" s="1"/>
  <c r="L133" i="24"/>
  <c r="H133" i="24"/>
  <c r="K133" i="24"/>
  <c r="I133" i="24"/>
  <c r="I94" i="23"/>
  <c r="L255" i="24"/>
  <c r="I214" i="23"/>
  <c r="G50" i="24"/>
  <c r="L153" i="24"/>
  <c r="H212" i="24"/>
  <c r="K212" i="24"/>
  <c r="J212" i="24"/>
  <c r="L212" i="24"/>
  <c r="I212" i="24"/>
  <c r="F212" i="24"/>
  <c r="A212" i="24" s="1"/>
  <c r="G212" i="24"/>
  <c r="L202" i="24"/>
  <c r="I202" i="24"/>
  <c r="F202" i="24"/>
  <c r="A202" i="24" s="1"/>
  <c r="K202" i="24"/>
  <c r="H202" i="24"/>
  <c r="J202" i="24"/>
  <c r="G202" i="24"/>
  <c r="K72" i="24"/>
  <c r="L72" i="24"/>
  <c r="H72" i="24"/>
  <c r="J72" i="24"/>
  <c r="G72" i="24"/>
  <c r="F72" i="24"/>
  <c r="A72" i="24" s="1"/>
  <c r="I72" i="24"/>
  <c r="H86" i="24"/>
  <c r="I86" i="24"/>
  <c r="F86" i="24"/>
  <c r="A86" i="24" s="1"/>
  <c r="G86" i="24"/>
  <c r="L86" i="24"/>
  <c r="K86" i="24"/>
  <c r="J86" i="24"/>
  <c r="I230" i="23"/>
  <c r="F230" i="23"/>
  <c r="A230" i="23" s="1"/>
  <c r="L110" i="23"/>
  <c r="F110" i="23"/>
  <c r="A110" i="23" s="1"/>
  <c r="I110" i="23"/>
  <c r="G110" i="23"/>
  <c r="J110" i="23"/>
  <c r="G94" i="23"/>
  <c r="F94" i="23"/>
  <c r="A94" i="23" s="1"/>
  <c r="L94" i="23"/>
  <c r="H214" i="23"/>
  <c r="G214" i="23"/>
  <c r="G255" i="24"/>
  <c r="L50" i="24"/>
  <c r="K214" i="23"/>
  <c r="J50" i="24"/>
  <c r="I153" i="24"/>
  <c r="J153" i="24"/>
  <c r="F50" i="24"/>
  <c r="A50" i="24" s="1"/>
  <c r="J171" i="24"/>
  <c r="F171" i="24"/>
  <c r="A171" i="24" s="1"/>
  <c r="H171" i="24"/>
  <c r="I171" i="24"/>
  <c r="G171" i="24"/>
  <c r="L171" i="24"/>
  <c r="K171" i="24"/>
  <c r="F142" i="24"/>
  <c r="A142" i="24" s="1"/>
  <c r="G142" i="24"/>
  <c r="L142" i="24"/>
  <c r="I142" i="24"/>
  <c r="H142" i="24"/>
  <c r="J142" i="24"/>
  <c r="K142" i="24"/>
  <c r="F90" i="23"/>
  <c r="A90" i="23" s="1"/>
  <c r="H90" i="23"/>
  <c r="J90" i="23"/>
  <c r="K90" i="23"/>
  <c r="G90" i="23"/>
  <c r="I90" i="23"/>
  <c r="K190" i="24"/>
  <c r="L190" i="24"/>
  <c r="G190" i="24"/>
  <c r="J190" i="24"/>
  <c r="I190" i="24"/>
  <c r="F190" i="24"/>
  <c r="A190" i="24" s="1"/>
  <c r="H190" i="24"/>
  <c r="G44" i="24"/>
  <c r="J131" i="24"/>
  <c r="J279" i="23"/>
  <c r="L263" i="23"/>
  <c r="J86" i="23"/>
  <c r="F291" i="23"/>
  <c r="A291" i="23" s="1"/>
  <c r="L27" i="24"/>
  <c r="E20" i="6"/>
  <c r="J214" i="23"/>
  <c r="L214" i="23"/>
  <c r="K230" i="23"/>
  <c r="K153" i="24"/>
  <c r="H50" i="24"/>
  <c r="H153" i="24"/>
  <c r="H110" i="23"/>
  <c r="J220" i="24"/>
  <c r="H220" i="24"/>
  <c r="K220" i="24"/>
  <c r="G220" i="24"/>
  <c r="L220" i="24"/>
  <c r="I220" i="24"/>
  <c r="F220" i="24"/>
  <c r="A220" i="24" s="1"/>
  <c r="H175" i="24"/>
  <c r="J175" i="24"/>
  <c r="I175" i="24"/>
  <c r="L175" i="24"/>
  <c r="F175" i="24"/>
  <c r="A175" i="24" s="1"/>
  <c r="G175" i="24"/>
  <c r="K175" i="24"/>
  <c r="H259" i="24"/>
  <c r="L259" i="24"/>
  <c r="G259" i="24"/>
  <c r="I259" i="24"/>
  <c r="J259" i="24"/>
  <c r="K259" i="24"/>
  <c r="F259" i="24"/>
  <c r="A259" i="24" s="1"/>
  <c r="G95" i="24"/>
  <c r="I95" i="24"/>
  <c r="F95" i="24"/>
  <c r="A95" i="24" s="1"/>
  <c r="K95" i="24"/>
  <c r="L95" i="24"/>
  <c r="H95" i="24"/>
  <c r="J95" i="24"/>
  <c r="G266" i="24"/>
  <c r="L266" i="24"/>
  <c r="I266" i="24"/>
  <c r="H266" i="24"/>
  <c r="K266" i="24"/>
  <c r="F266" i="24"/>
  <c r="A266" i="24" s="1"/>
  <c r="J266" i="24"/>
  <c r="K87" i="24"/>
  <c r="I87" i="24"/>
  <c r="L87" i="24"/>
  <c r="F87" i="24"/>
  <c r="A87" i="24" s="1"/>
  <c r="H87" i="24"/>
  <c r="G87" i="24"/>
  <c r="J87" i="24"/>
  <c r="F266" i="23"/>
  <c r="A266" i="23" s="1"/>
  <c r="K266" i="23"/>
  <c r="K67" i="24"/>
  <c r="J67" i="24"/>
  <c r="G67" i="24"/>
  <c r="L67" i="24"/>
  <c r="H67" i="24"/>
  <c r="F67" i="24"/>
  <c r="A67" i="24" s="1"/>
  <c r="I67" i="24"/>
  <c r="L280" i="23"/>
  <c r="I280" i="23"/>
  <c r="H280" i="23"/>
  <c r="G280" i="23"/>
  <c r="J280" i="23"/>
  <c r="K280" i="23"/>
  <c r="F280" i="23"/>
  <c r="A280" i="23" s="1"/>
  <c r="J90" i="24"/>
  <c r="G90" i="24"/>
  <c r="F90" i="24"/>
  <c r="A90" i="24" s="1"/>
  <c r="L90" i="24"/>
  <c r="I90" i="24"/>
  <c r="H90" i="24"/>
  <c r="K90" i="24"/>
  <c r="L44" i="24"/>
  <c r="L279" i="23"/>
  <c r="F279" i="23"/>
  <c r="A279" i="23" s="1"/>
  <c r="I86" i="23"/>
  <c r="J119" i="24"/>
  <c r="K27" i="24"/>
  <c r="I27" i="24"/>
  <c r="K195" i="23"/>
  <c r="L271" i="23"/>
  <c r="G271" i="23"/>
  <c r="J103" i="24"/>
  <c r="L103" i="24"/>
  <c r="F298" i="24"/>
  <c r="A298" i="24" s="1"/>
  <c r="L298" i="24"/>
  <c r="I298" i="24"/>
  <c r="H298" i="24"/>
  <c r="G298" i="24"/>
  <c r="J298" i="24"/>
  <c r="K298" i="24"/>
  <c r="I174" i="23"/>
  <c r="F174" i="23"/>
  <c r="A174" i="23" s="1"/>
  <c r="F157" i="24"/>
  <c r="A157" i="24" s="1"/>
  <c r="J157" i="24"/>
  <c r="K157" i="24"/>
  <c r="G157" i="24"/>
  <c r="L157" i="24"/>
  <c r="H157" i="24"/>
  <c r="I157" i="24"/>
  <c r="J228" i="24"/>
  <c r="G228" i="24"/>
  <c r="I228" i="24"/>
  <c r="F228" i="24"/>
  <c r="A228" i="24" s="1"/>
  <c r="L228" i="24"/>
  <c r="K228" i="24"/>
  <c r="H228" i="24"/>
  <c r="G253" i="24"/>
  <c r="K253" i="24"/>
  <c r="J253" i="24"/>
  <c r="L253" i="24"/>
  <c r="H253" i="24"/>
  <c r="I253" i="24"/>
  <c r="F253" i="24"/>
  <c r="A253" i="24" s="1"/>
  <c r="G280" i="24"/>
  <c r="H280" i="24"/>
  <c r="J280" i="24"/>
  <c r="I280" i="24"/>
  <c r="L280" i="24"/>
  <c r="F280" i="24"/>
  <c r="A280" i="24" s="1"/>
  <c r="K280" i="24"/>
  <c r="J164" i="23"/>
  <c r="H164" i="23"/>
  <c r="I164" i="23"/>
  <c r="F164" i="23"/>
  <c r="A164" i="23" s="1"/>
  <c r="J300" i="24"/>
  <c r="K300" i="24"/>
  <c r="L104" i="24"/>
  <c r="F104" i="24"/>
  <c r="A104" i="24" s="1"/>
  <c r="K104" i="24"/>
  <c r="J104" i="24"/>
  <c r="I104" i="24"/>
  <c r="G104" i="24"/>
  <c r="H104" i="24"/>
  <c r="F225" i="23"/>
  <c r="A225" i="23" s="1"/>
  <c r="K225" i="23"/>
  <c r="L225" i="23"/>
  <c r="J225" i="23"/>
  <c r="G225" i="23"/>
  <c r="H225" i="23"/>
  <c r="I225" i="23"/>
  <c r="J120" i="24"/>
  <c r="K120" i="24"/>
  <c r="H120" i="24"/>
  <c r="G120" i="24"/>
  <c r="I120" i="24"/>
  <c r="F120" i="24"/>
  <c r="A120" i="24" s="1"/>
  <c r="L120" i="24"/>
  <c r="F43" i="24"/>
  <c r="A43" i="24" s="1"/>
  <c r="H43" i="24"/>
  <c r="J43" i="24"/>
  <c r="I43" i="24"/>
  <c r="G43" i="24"/>
  <c r="L43" i="24"/>
  <c r="K43" i="24"/>
  <c r="L226" i="23"/>
  <c r="I226" i="23"/>
  <c r="I236" i="23"/>
  <c r="H236" i="23"/>
  <c r="L236" i="23"/>
  <c r="F82" i="24"/>
  <c r="A82" i="24" s="1"/>
  <c r="L82" i="24"/>
  <c r="G82" i="24"/>
  <c r="H82" i="24"/>
  <c r="F44" i="24"/>
  <c r="A44" i="24" s="1"/>
  <c r="H86" i="23"/>
  <c r="I119" i="24"/>
  <c r="J195" i="23"/>
  <c r="I271" i="23"/>
  <c r="J226" i="23"/>
  <c r="F236" i="23"/>
  <c r="A236" i="23" s="1"/>
  <c r="J82" i="24"/>
  <c r="F160" i="24"/>
  <c r="A160" i="24" s="1"/>
  <c r="H160" i="24"/>
  <c r="L160" i="24"/>
  <c r="J160" i="24"/>
  <c r="G160" i="24"/>
  <c r="K160" i="24"/>
  <c r="I160" i="24"/>
  <c r="H295" i="24"/>
  <c r="L295" i="24"/>
  <c r="G295" i="24"/>
  <c r="J295" i="24"/>
  <c r="K295" i="24"/>
  <c r="F295" i="24"/>
  <c r="A295" i="24" s="1"/>
  <c r="I295" i="24"/>
  <c r="K161" i="24"/>
  <c r="L161" i="24"/>
  <c r="F161" i="24"/>
  <c r="A161" i="24" s="1"/>
  <c r="I161" i="24"/>
  <c r="J161" i="24"/>
  <c r="H161" i="24"/>
  <c r="G161" i="24"/>
  <c r="H250" i="24"/>
  <c r="J250" i="24"/>
  <c r="G250" i="24"/>
  <c r="F250" i="24"/>
  <c r="A250" i="24" s="1"/>
  <c r="K250" i="24"/>
  <c r="I250" i="24"/>
  <c r="L250" i="24"/>
  <c r="F255" i="24"/>
  <c r="A255" i="24" s="1"/>
  <c r="I255" i="24"/>
  <c r="K255" i="24"/>
  <c r="K93" i="24"/>
  <c r="J93" i="24"/>
  <c r="G93" i="24"/>
  <c r="F93" i="24"/>
  <c r="A93" i="24" s="1"/>
  <c r="H93" i="24"/>
  <c r="I93" i="24"/>
  <c r="L93" i="24"/>
  <c r="K53" i="24"/>
  <c r="F53" i="24"/>
  <c r="A53" i="24" s="1"/>
  <c r="G53" i="24"/>
  <c r="L53" i="24"/>
  <c r="I53" i="24"/>
  <c r="J53" i="24"/>
  <c r="H53" i="24"/>
  <c r="H112" i="24"/>
  <c r="G112" i="24"/>
  <c r="L112" i="24"/>
  <c r="K112" i="24"/>
  <c r="J112" i="24"/>
  <c r="F112" i="24"/>
  <c r="A112" i="24" s="1"/>
  <c r="I112" i="24"/>
  <c r="H245" i="23"/>
  <c r="G245" i="23"/>
  <c r="K245" i="23"/>
  <c r="F245" i="23"/>
  <c r="A245" i="23" s="1"/>
  <c r="L245" i="23"/>
  <c r="J245" i="23"/>
  <c r="I245" i="23"/>
  <c r="F121" i="24"/>
  <c r="A121" i="24" s="1"/>
  <c r="L121" i="24"/>
  <c r="G121" i="24"/>
  <c r="J121" i="24"/>
  <c r="I121" i="24"/>
  <c r="H121" i="24"/>
  <c r="K121" i="24"/>
  <c r="I101" i="24"/>
  <c r="F101" i="24"/>
  <c r="A101" i="24" s="1"/>
  <c r="K101" i="24"/>
  <c r="H101" i="24"/>
  <c r="G101" i="24"/>
  <c r="J101" i="24"/>
  <c r="L101" i="24"/>
  <c r="L168" i="23"/>
  <c r="H168" i="23"/>
  <c r="G168" i="23"/>
  <c r="J168" i="23"/>
  <c r="K168" i="23"/>
  <c r="I168" i="23"/>
  <c r="F168" i="23"/>
  <c r="A168" i="23" s="1"/>
  <c r="I213" i="24"/>
  <c r="K213" i="24"/>
  <c r="H213" i="24"/>
  <c r="J213" i="24"/>
  <c r="F213" i="24"/>
  <c r="A213" i="24" s="1"/>
  <c r="L213" i="24"/>
  <c r="G213" i="24"/>
  <c r="J245" i="24"/>
  <c r="I245" i="24"/>
  <c r="H245" i="24"/>
  <c r="G245" i="24"/>
  <c r="L245" i="24"/>
  <c r="K245" i="24"/>
  <c r="F245" i="24"/>
  <c r="A245" i="24" s="1"/>
  <c r="I13" i="24"/>
  <c r="K13" i="24"/>
  <c r="F13" i="24"/>
  <c r="A13" i="24" s="1"/>
  <c r="G13" i="24"/>
  <c r="H13" i="24"/>
  <c r="J13" i="24"/>
  <c r="L13" i="24"/>
  <c r="G172" i="23"/>
  <c r="J172" i="23"/>
  <c r="K172" i="23"/>
  <c r="I172" i="23"/>
  <c r="L172" i="23"/>
  <c r="F172" i="23"/>
  <c r="A172" i="23" s="1"/>
  <c r="H172" i="23"/>
  <c r="I203" i="24"/>
  <c r="F203" i="24"/>
  <c r="A203" i="24" s="1"/>
  <c r="L203" i="24"/>
  <c r="H203" i="24"/>
  <c r="G203" i="24"/>
  <c r="K203" i="24"/>
  <c r="J203" i="24"/>
  <c r="H252" i="24"/>
  <c r="G252" i="24"/>
  <c r="F252" i="24"/>
  <c r="A252" i="24" s="1"/>
  <c r="I252" i="24"/>
  <c r="J252" i="24"/>
  <c r="L252" i="24"/>
  <c r="K252" i="24"/>
  <c r="J265" i="23"/>
  <c r="G265" i="23"/>
  <c r="K265" i="23"/>
  <c r="F265" i="23"/>
  <c r="A265" i="23" s="1"/>
  <c r="H265" i="23"/>
  <c r="L265" i="23"/>
  <c r="I265" i="23"/>
  <c r="J164" i="24"/>
  <c r="G164" i="24"/>
  <c r="F164" i="24"/>
  <c r="A164" i="24" s="1"/>
  <c r="L164" i="24"/>
  <c r="H164" i="24"/>
  <c r="K164" i="24"/>
  <c r="I164" i="24"/>
  <c r="K273" i="23"/>
  <c r="I273" i="23"/>
  <c r="G273" i="23"/>
  <c r="L273" i="23"/>
  <c r="F273" i="23"/>
  <c r="A273" i="23" s="1"/>
  <c r="J273" i="23"/>
  <c r="H273" i="23"/>
  <c r="J291" i="23"/>
  <c r="L291" i="23"/>
  <c r="E27" i="6"/>
  <c r="K267" i="24"/>
  <c r="F267" i="24"/>
  <c r="A267" i="24" s="1"/>
  <c r="G267" i="24"/>
  <c r="J267" i="24"/>
  <c r="L267" i="24"/>
  <c r="I267" i="24"/>
  <c r="H267" i="24"/>
  <c r="G215" i="24"/>
  <c r="H215" i="24"/>
  <c r="J215" i="24"/>
  <c r="F215" i="24"/>
  <c r="A215" i="24" s="1"/>
  <c r="L215" i="24"/>
  <c r="K215" i="24"/>
  <c r="I215" i="24"/>
  <c r="F229" i="24"/>
  <c r="A229" i="24" s="1"/>
  <c r="L229" i="24"/>
  <c r="H229" i="24"/>
  <c r="G229" i="24"/>
  <c r="J229" i="24"/>
  <c r="I229" i="24"/>
  <c r="K229" i="24"/>
  <c r="L191" i="24"/>
  <c r="G191" i="24"/>
  <c r="K191" i="24"/>
  <c r="H191" i="24"/>
  <c r="J191" i="24"/>
  <c r="I191" i="24"/>
  <c r="F191" i="24"/>
  <c r="A191" i="24" s="1"/>
  <c r="L229" i="23"/>
  <c r="F229" i="23"/>
  <c r="A229" i="23" s="1"/>
  <c r="G229" i="23"/>
  <c r="H229" i="23"/>
  <c r="K229" i="23"/>
  <c r="J229" i="23"/>
  <c r="I229" i="23"/>
  <c r="L47" i="24"/>
  <c r="K47" i="24"/>
  <c r="G47" i="24"/>
  <c r="H47" i="24"/>
  <c r="F47" i="24"/>
  <c r="A47" i="24" s="1"/>
  <c r="J47" i="24"/>
  <c r="I47" i="24"/>
  <c r="K69" i="24"/>
  <c r="J69" i="24"/>
  <c r="H69" i="24"/>
  <c r="L69" i="24"/>
  <c r="I69" i="24"/>
  <c r="F69" i="24"/>
  <c r="A69" i="24" s="1"/>
  <c r="G69" i="24"/>
  <c r="H239" i="24"/>
  <c r="K239" i="24"/>
  <c r="G239" i="24"/>
  <c r="J239" i="24"/>
  <c r="I239" i="24"/>
  <c r="L239" i="24"/>
  <c r="F239" i="24"/>
  <c r="A239" i="24" s="1"/>
  <c r="K197" i="24"/>
  <c r="G197" i="24"/>
  <c r="L197" i="24"/>
  <c r="H197" i="24"/>
  <c r="I197" i="24"/>
  <c r="F197" i="24"/>
  <c r="A197" i="24" s="1"/>
  <c r="J197" i="24"/>
  <c r="F251" i="23"/>
  <c r="A251" i="23" s="1"/>
  <c r="L251" i="23"/>
  <c r="H251" i="23"/>
  <c r="K251" i="23"/>
  <c r="J251" i="23"/>
  <c r="I251" i="23"/>
  <c r="G251" i="23"/>
  <c r="G231" i="23"/>
  <c r="F231" i="23"/>
  <c r="A231" i="23" s="1"/>
  <c r="I231" i="23"/>
  <c r="K231" i="23"/>
  <c r="H231" i="23"/>
  <c r="L231" i="23"/>
  <c r="J231" i="23"/>
  <c r="F205" i="24"/>
  <c r="A205" i="24" s="1"/>
  <c r="H205" i="24"/>
  <c r="I205" i="24"/>
  <c r="J205" i="24"/>
  <c r="K205" i="24"/>
  <c r="G205" i="24"/>
  <c r="L205" i="24"/>
  <c r="F251" i="24"/>
  <c r="A251" i="24" s="1"/>
  <c r="H251" i="24"/>
  <c r="J251" i="24"/>
  <c r="G251" i="24"/>
  <c r="I251" i="24"/>
  <c r="L251" i="24"/>
  <c r="K251" i="24"/>
  <c r="G265" i="24"/>
  <c r="I265" i="24"/>
  <c r="J265" i="24"/>
  <c r="L265" i="24"/>
  <c r="H265" i="24"/>
  <c r="K265" i="24"/>
  <c r="F265" i="24"/>
  <c r="A265" i="24" s="1"/>
  <c r="F300" i="23"/>
  <c r="A300" i="23" s="1"/>
  <c r="J300" i="23"/>
  <c r="I300" i="23"/>
  <c r="L300" i="23"/>
  <c r="G300" i="23"/>
  <c r="K300" i="23"/>
  <c r="H300" i="23"/>
  <c r="I246" i="24"/>
  <c r="J246" i="24"/>
  <c r="H246" i="24"/>
  <c r="G246" i="24"/>
  <c r="F246" i="24"/>
  <c r="A246" i="24" s="1"/>
  <c r="L246" i="24"/>
  <c r="K246" i="24"/>
  <c r="F63" i="24"/>
  <c r="A63" i="24" s="1"/>
  <c r="L63" i="24"/>
  <c r="J63" i="24"/>
  <c r="I63" i="24"/>
  <c r="H63" i="24"/>
  <c r="G63" i="24"/>
  <c r="K63" i="24"/>
  <c r="H108" i="24"/>
  <c r="G108" i="24"/>
  <c r="L108" i="24"/>
  <c r="K108" i="24"/>
  <c r="I108" i="24"/>
  <c r="J108" i="24"/>
  <c r="F108" i="24"/>
  <c r="A108" i="24" s="1"/>
  <c r="I172" i="24"/>
  <c r="L172" i="24"/>
  <c r="F172" i="24"/>
  <c r="A172" i="24" s="1"/>
  <c r="G172" i="24"/>
  <c r="K172" i="24"/>
  <c r="H172" i="24"/>
  <c r="J172" i="24"/>
  <c r="G199" i="24"/>
  <c r="K199" i="24"/>
  <c r="F199" i="24"/>
  <c r="A199" i="24" s="1"/>
  <c r="J199" i="24"/>
  <c r="H199" i="24"/>
  <c r="L199" i="24"/>
  <c r="I199" i="24"/>
  <c r="K184" i="24"/>
  <c r="L184" i="24"/>
  <c r="J184" i="24"/>
  <c r="I184" i="24"/>
  <c r="F184" i="24"/>
  <c r="A184" i="24" s="1"/>
  <c r="H184" i="24"/>
  <c r="G184" i="24"/>
  <c r="L203" i="23"/>
  <c r="H203" i="23"/>
  <c r="F203" i="23"/>
  <c r="A203" i="23" s="1"/>
  <c r="J203" i="23"/>
  <c r="I203" i="23"/>
  <c r="K203" i="23"/>
  <c r="G203" i="23"/>
  <c r="F231" i="24"/>
  <c r="A231" i="24" s="1"/>
  <c r="I231" i="24"/>
  <c r="H231" i="24"/>
  <c r="L231" i="24"/>
  <c r="K231" i="24"/>
  <c r="G231" i="24"/>
  <c r="J231" i="24"/>
  <c r="L215" i="23"/>
  <c r="K215" i="23"/>
  <c r="F215" i="23"/>
  <c r="A215" i="23" s="1"/>
  <c r="J215" i="23"/>
  <c r="I215" i="23"/>
  <c r="G215" i="23"/>
  <c r="H215" i="23"/>
  <c r="K186" i="24"/>
  <c r="F186" i="24"/>
  <c r="A186" i="24" s="1"/>
  <c r="G186" i="24"/>
  <c r="I186" i="24"/>
  <c r="H186" i="24"/>
  <c r="L186" i="24"/>
  <c r="J186" i="24"/>
  <c r="J277" i="24"/>
  <c r="F277" i="24"/>
  <c r="A277" i="24" s="1"/>
  <c r="H277" i="24"/>
  <c r="K277" i="24"/>
  <c r="G277" i="24"/>
  <c r="I277" i="24"/>
  <c r="L277" i="24"/>
  <c r="G56" i="24"/>
  <c r="H56" i="24"/>
  <c r="L56" i="24"/>
  <c r="K56" i="24"/>
  <c r="J56" i="24"/>
  <c r="F56" i="24"/>
  <c r="A56" i="24" s="1"/>
  <c r="I56" i="24"/>
  <c r="G191" i="23"/>
  <c r="K191" i="23"/>
  <c r="L191" i="23"/>
  <c r="I191" i="23"/>
  <c r="F191" i="23"/>
  <c r="A191" i="23" s="1"/>
  <c r="J191" i="23"/>
  <c r="H191" i="23"/>
  <c r="L140" i="24"/>
  <c r="I140" i="24"/>
  <c r="H140" i="24"/>
  <c r="F140" i="24"/>
  <c r="A140" i="24" s="1"/>
  <c r="G140" i="24"/>
  <c r="J140" i="24"/>
  <c r="K140" i="24"/>
  <c r="F178" i="24"/>
  <c r="A178" i="24" s="1"/>
  <c r="I178" i="24"/>
  <c r="L178" i="24"/>
  <c r="G178" i="24"/>
  <c r="K178" i="24"/>
  <c r="H178" i="24"/>
  <c r="J178" i="24"/>
  <c r="E23" i="6"/>
  <c r="G180" i="24"/>
  <c r="F180" i="24"/>
  <c r="A180" i="24" s="1"/>
  <c r="J180" i="24"/>
  <c r="L180" i="24"/>
  <c r="I180" i="24"/>
  <c r="K180" i="24"/>
  <c r="H180" i="24"/>
  <c r="F219" i="24"/>
  <c r="A219" i="24" s="1"/>
  <c r="I219" i="24"/>
  <c r="L219" i="24"/>
  <c r="H219" i="24"/>
  <c r="G219" i="24"/>
  <c r="J219" i="24"/>
  <c r="K219" i="24"/>
  <c r="H150" i="24"/>
  <c r="F150" i="24"/>
  <c r="A150" i="24" s="1"/>
  <c r="I150" i="24"/>
  <c r="K150" i="24"/>
  <c r="L150" i="24"/>
  <c r="G150" i="24"/>
  <c r="J150" i="24"/>
  <c r="H137" i="24"/>
  <c r="I137" i="24"/>
  <c r="L137" i="24"/>
  <c r="G137" i="24"/>
  <c r="J137" i="24"/>
  <c r="F137" i="24"/>
  <c r="A137" i="24" s="1"/>
  <c r="K137" i="24"/>
  <c r="H114" i="24"/>
  <c r="G114" i="24"/>
  <c r="L114" i="24"/>
  <c r="K114" i="24"/>
  <c r="J114" i="24"/>
  <c r="F114" i="24"/>
  <c r="A114" i="24" s="1"/>
  <c r="I114" i="24"/>
  <c r="K45" i="24"/>
  <c r="L45" i="24"/>
  <c r="H45" i="24"/>
  <c r="J45" i="24"/>
  <c r="G45" i="24"/>
  <c r="F45" i="24"/>
  <c r="A45" i="24" s="1"/>
  <c r="I45" i="24"/>
  <c r="G126" i="24"/>
  <c r="L126" i="24"/>
  <c r="H126" i="24"/>
  <c r="I126" i="24"/>
  <c r="K126" i="24"/>
  <c r="J126" i="24"/>
  <c r="F126" i="24"/>
  <c r="A126" i="24" s="1"/>
  <c r="L77" i="24"/>
  <c r="K77" i="24"/>
  <c r="H77" i="24"/>
  <c r="G77" i="24"/>
  <c r="F77" i="24"/>
  <c r="A77" i="24" s="1"/>
  <c r="I77" i="24"/>
  <c r="J77" i="24"/>
  <c r="J235" i="24"/>
  <c r="L235" i="24"/>
  <c r="F235" i="24"/>
  <c r="A235" i="24" s="1"/>
  <c r="G235" i="24"/>
  <c r="I235" i="24"/>
  <c r="H235" i="24"/>
  <c r="K235" i="24"/>
  <c r="J249" i="24"/>
  <c r="I249" i="24"/>
  <c r="H249" i="24"/>
  <c r="L249" i="24"/>
  <c r="F249" i="24"/>
  <c r="A249" i="24" s="1"/>
  <c r="G249" i="24"/>
  <c r="K249" i="24"/>
  <c r="G223" i="23"/>
  <c r="J223" i="23"/>
  <c r="L223" i="23"/>
  <c r="K223" i="23"/>
  <c r="H223" i="23"/>
  <c r="F223" i="23"/>
  <c r="A223" i="23" s="1"/>
  <c r="I223" i="23"/>
  <c r="F201" i="24"/>
  <c r="A201" i="24" s="1"/>
  <c r="K201" i="24"/>
  <c r="G201" i="24"/>
  <c r="I201" i="24"/>
  <c r="H201" i="24"/>
  <c r="J201" i="24"/>
  <c r="L201" i="24"/>
  <c r="K6" i="24"/>
  <c r="J6" i="24"/>
  <c r="L6" i="24"/>
  <c r="G6" i="24"/>
  <c r="F6" i="24"/>
  <c r="A6" i="24" s="1"/>
  <c r="K235" i="23"/>
  <c r="J235" i="23"/>
  <c r="H235" i="23"/>
  <c r="I235" i="23"/>
  <c r="L235" i="23"/>
  <c r="F235" i="23"/>
  <c r="A235" i="23" s="1"/>
  <c r="G235" i="23"/>
  <c r="F176" i="23"/>
  <c r="A176" i="23" s="1"/>
  <c r="J176" i="23"/>
  <c r="I176" i="23"/>
  <c r="K176" i="23"/>
  <c r="H176" i="23"/>
  <c r="L176" i="23"/>
  <c r="G176" i="23"/>
  <c r="F193" i="24"/>
  <c r="A193" i="24" s="1"/>
  <c r="G193" i="24"/>
  <c r="I193" i="24"/>
  <c r="K193" i="24"/>
  <c r="H193" i="24"/>
  <c r="L193" i="24"/>
  <c r="J193" i="24"/>
  <c r="I269" i="24"/>
  <c r="H269" i="24"/>
  <c r="G269" i="24"/>
  <c r="K269" i="24"/>
  <c r="J269" i="24"/>
  <c r="L269" i="24"/>
  <c r="F269" i="24"/>
  <c r="A269" i="24" s="1"/>
  <c r="G221" i="23"/>
  <c r="F221" i="23"/>
  <c r="A221" i="23" s="1"/>
  <c r="L221" i="23"/>
  <c r="H221" i="23"/>
  <c r="K221" i="23"/>
  <c r="I221" i="23"/>
  <c r="J221" i="23"/>
  <c r="G299" i="24"/>
  <c r="L299" i="24"/>
  <c r="K299" i="24"/>
  <c r="F299" i="24"/>
  <c r="A299" i="24" s="1"/>
  <c r="J299" i="24"/>
  <c r="I299" i="24"/>
  <c r="H299" i="24"/>
  <c r="H138" i="24"/>
  <c r="G138" i="24"/>
  <c r="F138" i="24"/>
  <c r="A138" i="24" s="1"/>
  <c r="I138" i="24"/>
  <c r="L138" i="24"/>
  <c r="K138" i="24"/>
  <c r="J138" i="24"/>
  <c r="G293" i="23"/>
  <c r="J293" i="23"/>
  <c r="L293" i="23"/>
  <c r="H293" i="23"/>
  <c r="I293" i="23"/>
  <c r="K293" i="23"/>
  <c r="F293" i="23"/>
  <c r="A293" i="23" s="1"/>
  <c r="G260" i="24"/>
  <c r="L260" i="24"/>
  <c r="J260" i="24"/>
  <c r="H260" i="24"/>
  <c r="K260" i="24"/>
  <c r="F260" i="24"/>
  <c r="A260" i="24" s="1"/>
  <c r="I260" i="24"/>
  <c r="G83" i="24"/>
  <c r="F83" i="24"/>
  <c r="A83" i="24" s="1"/>
  <c r="L83" i="24"/>
  <c r="H83" i="24"/>
  <c r="K83" i="24"/>
  <c r="J83" i="24"/>
  <c r="I83" i="24"/>
  <c r="H134" i="24"/>
  <c r="G134" i="24"/>
  <c r="F134" i="24"/>
  <c r="A134" i="24" s="1"/>
  <c r="I134" i="24"/>
  <c r="L134" i="24"/>
  <c r="J134" i="24"/>
  <c r="K134" i="24"/>
  <c r="J260" i="23"/>
  <c r="H260" i="23"/>
  <c r="L260" i="23"/>
  <c r="F260" i="23"/>
  <c r="A260" i="23" s="1"/>
  <c r="G260" i="23"/>
  <c r="I260" i="23"/>
  <c r="K260" i="23"/>
  <c r="F237" i="23"/>
  <c r="A237" i="23" s="1"/>
  <c r="K237" i="23"/>
  <c r="L237" i="23"/>
  <c r="G237" i="23"/>
  <c r="H237" i="23"/>
  <c r="J237" i="23"/>
  <c r="I237" i="23"/>
  <c r="F66" i="24"/>
  <c r="A66" i="24" s="1"/>
  <c r="K66" i="24"/>
  <c r="I66" i="24"/>
  <c r="H66" i="24"/>
  <c r="L66" i="24"/>
  <c r="J66" i="24"/>
  <c r="G66" i="24"/>
  <c r="G204" i="23"/>
  <c r="F204" i="23"/>
  <c r="A204" i="23" s="1"/>
  <c r="L204" i="23"/>
  <c r="I204" i="23"/>
  <c r="J204" i="23"/>
  <c r="H204" i="23"/>
  <c r="K204" i="23"/>
  <c r="L128" i="24"/>
  <c r="H128" i="24"/>
  <c r="G128" i="24"/>
  <c r="F128" i="24"/>
  <c r="A128" i="24" s="1"/>
  <c r="I128" i="24"/>
  <c r="J128" i="24"/>
  <c r="K128" i="24"/>
  <c r="H122" i="24"/>
  <c r="G122" i="24"/>
  <c r="F122" i="24"/>
  <c r="A122" i="24" s="1"/>
  <c r="I122" i="24"/>
  <c r="J122" i="24"/>
  <c r="K122" i="24"/>
  <c r="L122" i="24"/>
  <c r="F214" i="24"/>
  <c r="A214" i="24" s="1"/>
  <c r="G214" i="24"/>
  <c r="H214" i="24"/>
  <c r="I214" i="24"/>
  <c r="J214" i="24"/>
  <c r="K214" i="24"/>
  <c r="L214" i="24"/>
  <c r="L227" i="24"/>
  <c r="J227" i="24"/>
  <c r="I227" i="24"/>
  <c r="K227" i="24"/>
  <c r="F227" i="24"/>
  <c r="A227" i="24" s="1"/>
  <c r="G227" i="24"/>
  <c r="H227" i="24"/>
  <c r="K240" i="23"/>
  <c r="G240" i="23"/>
  <c r="H240" i="23"/>
  <c r="J240" i="23"/>
  <c r="I240" i="23"/>
  <c r="F240" i="23"/>
  <c r="A240" i="23" s="1"/>
  <c r="L240" i="23"/>
  <c r="G276" i="24"/>
  <c r="L276" i="24"/>
  <c r="J276" i="24"/>
  <c r="H276" i="24"/>
  <c r="K276" i="24"/>
  <c r="F276" i="24"/>
  <c r="A276" i="24" s="1"/>
  <c r="I276" i="24"/>
  <c r="L144" i="24"/>
  <c r="I144" i="24"/>
  <c r="H144" i="24"/>
  <c r="F144" i="24"/>
  <c r="A144" i="24" s="1"/>
  <c r="G144" i="24"/>
  <c r="J144" i="24"/>
  <c r="K144" i="24"/>
  <c r="L100" i="24"/>
  <c r="G100" i="24"/>
  <c r="I100" i="24"/>
  <c r="K100" i="24"/>
  <c r="F100" i="24"/>
  <c r="A100" i="24" s="1"/>
  <c r="H100" i="24"/>
  <c r="J100" i="24"/>
  <c r="J276" i="23"/>
  <c r="H276" i="23"/>
  <c r="F276" i="23"/>
  <c r="A276" i="23" s="1"/>
  <c r="G276" i="23"/>
  <c r="K276" i="23"/>
  <c r="I276" i="23"/>
  <c r="L276" i="23"/>
  <c r="I293" i="24"/>
  <c r="F293" i="24"/>
  <c r="A293" i="24" s="1"/>
  <c r="K293" i="24"/>
  <c r="L293" i="24"/>
  <c r="G293" i="24"/>
  <c r="J293" i="24"/>
  <c r="H293" i="24"/>
  <c r="L227" i="23"/>
  <c r="G227" i="23"/>
  <c r="H227" i="23"/>
  <c r="K227" i="23"/>
  <c r="F227" i="23"/>
  <c r="A227" i="23" s="1"/>
  <c r="J227" i="23"/>
  <c r="I227" i="23"/>
  <c r="F243" i="23"/>
  <c r="A243" i="23" s="1"/>
  <c r="G243" i="23"/>
  <c r="K243" i="23"/>
  <c r="H243" i="23"/>
  <c r="L243" i="23"/>
  <c r="J243" i="23"/>
  <c r="I243" i="23"/>
  <c r="L96" i="24"/>
  <c r="K96" i="24"/>
  <c r="J96" i="24"/>
  <c r="I96" i="24"/>
  <c r="H96" i="24"/>
  <c r="G96" i="24"/>
  <c r="F96" i="24"/>
  <c r="A96" i="24" s="1"/>
  <c r="L282" i="23"/>
  <c r="I282" i="23"/>
  <c r="H282" i="23"/>
  <c r="J282" i="23"/>
  <c r="G282" i="23"/>
  <c r="F282" i="23"/>
  <c r="A282" i="23" s="1"/>
  <c r="K282" i="23"/>
  <c r="F299" i="23"/>
  <c r="A299" i="23" s="1"/>
  <c r="I299" i="23"/>
  <c r="L299" i="23"/>
  <c r="K299" i="23"/>
  <c r="J299" i="23"/>
  <c r="G299" i="23"/>
  <c r="H299" i="23"/>
  <c r="F204" i="24"/>
  <c r="A204" i="24" s="1"/>
  <c r="I204" i="24"/>
  <c r="L204" i="24"/>
  <c r="K204" i="24"/>
  <c r="G204" i="24"/>
  <c r="H204" i="24"/>
  <c r="J204" i="24"/>
  <c r="K224" i="23"/>
  <c r="G224" i="23"/>
  <c r="H224" i="23"/>
  <c r="J224" i="23"/>
  <c r="F224" i="23"/>
  <c r="A224" i="23" s="1"/>
  <c r="I224" i="23"/>
  <c r="L224" i="23"/>
  <c r="G148" i="24"/>
  <c r="L148" i="24"/>
  <c r="I148" i="24"/>
  <c r="H148" i="24"/>
  <c r="F148" i="24"/>
  <c r="A148" i="24" s="1"/>
  <c r="J148" i="24"/>
  <c r="K148" i="24"/>
  <c r="I237" i="24"/>
  <c r="K237" i="24"/>
  <c r="G237" i="24"/>
  <c r="H237" i="24"/>
  <c r="F237" i="24"/>
  <c r="A237" i="24" s="1"/>
  <c r="L237" i="24"/>
  <c r="J237" i="24"/>
  <c r="J283" i="24"/>
  <c r="I283" i="24"/>
  <c r="L283" i="24"/>
  <c r="K283" i="24"/>
  <c r="G283" i="24"/>
  <c r="H283" i="24"/>
  <c r="F283" i="24"/>
  <c r="A283" i="24" s="1"/>
  <c r="I285" i="23"/>
  <c r="H285" i="23"/>
  <c r="G285" i="23"/>
  <c r="L285" i="23"/>
  <c r="J285" i="23"/>
  <c r="F285" i="23"/>
  <c r="A285" i="23" s="1"/>
  <c r="K285" i="23"/>
  <c r="G218" i="24"/>
  <c r="H218" i="24"/>
  <c r="L218" i="24"/>
  <c r="F218" i="24"/>
  <c r="A218" i="24" s="1"/>
  <c r="K218" i="24"/>
  <c r="J218" i="24"/>
  <c r="I218" i="24"/>
  <c r="I271" i="24"/>
  <c r="L271" i="24"/>
  <c r="G271" i="24"/>
  <c r="H271" i="24"/>
  <c r="K271" i="24"/>
  <c r="F271" i="24"/>
  <c r="A271" i="24" s="1"/>
  <c r="J271" i="24"/>
  <c r="J285" i="24"/>
  <c r="G285" i="24"/>
  <c r="K285" i="24"/>
  <c r="I285" i="24"/>
  <c r="F285" i="24"/>
  <c r="A285" i="24" s="1"/>
  <c r="H285" i="24"/>
  <c r="L285" i="24"/>
  <c r="L279" i="24"/>
  <c r="I279" i="24"/>
  <c r="K279" i="24"/>
  <c r="G279" i="24"/>
  <c r="J279" i="24"/>
  <c r="H279" i="24"/>
  <c r="F279" i="24"/>
  <c r="A279" i="24" s="1"/>
  <c r="J22" i="24"/>
  <c r="K22" i="24"/>
  <c r="F22" i="24"/>
  <c r="A22" i="24" s="1"/>
  <c r="L22" i="24"/>
  <c r="G22" i="24"/>
  <c r="H22" i="24"/>
  <c r="I22" i="24"/>
  <c r="E31" i="6"/>
  <c r="I263" i="24"/>
  <c r="L263" i="24"/>
  <c r="G263" i="24"/>
  <c r="K263" i="24"/>
  <c r="F263" i="24"/>
  <c r="A263" i="24" s="1"/>
  <c r="H263" i="24"/>
  <c r="J263" i="24"/>
  <c r="G282" i="24"/>
  <c r="L282" i="24"/>
  <c r="J282" i="24"/>
  <c r="H282" i="24"/>
  <c r="K282" i="24"/>
  <c r="F282" i="24"/>
  <c r="A282" i="24" s="1"/>
  <c r="I282" i="24"/>
  <c r="L290" i="23"/>
  <c r="I290" i="23"/>
  <c r="J290" i="23"/>
  <c r="G290" i="23"/>
  <c r="F290" i="23"/>
  <c r="A290" i="23" s="1"/>
  <c r="H290" i="23"/>
  <c r="K290" i="23"/>
  <c r="F243" i="24"/>
  <c r="A243" i="24" s="1"/>
  <c r="J243" i="24"/>
  <c r="H243" i="24"/>
  <c r="G243" i="24"/>
  <c r="I243" i="24"/>
  <c r="L243" i="24"/>
  <c r="K243" i="24"/>
  <c r="G124" i="24"/>
  <c r="H124" i="24"/>
  <c r="L124" i="24"/>
  <c r="F124" i="24"/>
  <c r="A124" i="24" s="1"/>
  <c r="I124" i="24"/>
  <c r="J124" i="24"/>
  <c r="K124" i="24"/>
  <c r="H110" i="24"/>
  <c r="G110" i="24"/>
  <c r="F110" i="24"/>
  <c r="A110" i="24" s="1"/>
  <c r="I110" i="24"/>
  <c r="J110" i="24"/>
  <c r="K110" i="24"/>
  <c r="L110" i="24"/>
  <c r="I221" i="24"/>
  <c r="J221" i="24"/>
  <c r="K221" i="24"/>
  <c r="G221" i="24"/>
  <c r="L221" i="24"/>
  <c r="H221" i="24"/>
  <c r="F221" i="24"/>
  <c r="A221" i="24" s="1"/>
  <c r="K234" i="24"/>
  <c r="L234" i="24"/>
  <c r="J234" i="24"/>
  <c r="I234" i="24"/>
  <c r="H234" i="24"/>
  <c r="F234" i="24"/>
  <c r="A234" i="24" s="1"/>
  <c r="G234" i="24"/>
  <c r="G268" i="24"/>
  <c r="L268" i="24"/>
  <c r="J268" i="24"/>
  <c r="H268" i="24"/>
  <c r="K268" i="24"/>
  <c r="F268" i="24"/>
  <c r="A268" i="24" s="1"/>
  <c r="I268" i="24"/>
  <c r="J141" i="24"/>
  <c r="G141" i="24"/>
  <c r="H141" i="24"/>
  <c r="I141" i="24"/>
  <c r="F141" i="24"/>
  <c r="A141" i="24" s="1"/>
  <c r="L141" i="24"/>
  <c r="K141" i="24"/>
  <c r="L207" i="24"/>
  <c r="I207" i="24"/>
  <c r="F207" i="24"/>
  <c r="A207" i="24" s="1"/>
  <c r="H207" i="24"/>
  <c r="G207" i="24"/>
  <c r="J207" i="24"/>
  <c r="K207" i="24"/>
  <c r="H238" i="24"/>
  <c r="K238" i="24"/>
  <c r="F238" i="24"/>
  <c r="A238" i="24" s="1"/>
  <c r="L238" i="24"/>
  <c r="G238" i="24"/>
  <c r="J238" i="24"/>
  <c r="I238" i="24"/>
  <c r="I206" i="24"/>
  <c r="F206" i="24"/>
  <c r="A206" i="24" s="1"/>
  <c r="L206" i="24"/>
  <c r="J206" i="24"/>
  <c r="G206" i="24"/>
  <c r="K206" i="24"/>
  <c r="H206" i="24"/>
  <c r="F145" i="24"/>
  <c r="A145" i="24" s="1"/>
  <c r="K145" i="24"/>
  <c r="J145" i="24"/>
  <c r="I145" i="24"/>
  <c r="H145" i="24"/>
  <c r="L145" i="24"/>
  <c r="G145" i="24"/>
  <c r="L81" i="24"/>
  <c r="K81" i="24"/>
  <c r="I81" i="24"/>
  <c r="J81" i="24"/>
  <c r="H81" i="24"/>
  <c r="G81" i="24"/>
  <c r="F81" i="24"/>
  <c r="A81" i="24" s="1"/>
  <c r="J275" i="24"/>
  <c r="I275" i="24"/>
  <c r="L275" i="24"/>
  <c r="G275" i="24"/>
  <c r="K275" i="24"/>
  <c r="H275" i="24"/>
  <c r="F275" i="24"/>
  <c r="A275" i="24" s="1"/>
  <c r="J136" i="24"/>
  <c r="K136" i="24"/>
  <c r="H136" i="24"/>
  <c r="I136" i="24"/>
  <c r="L136" i="24"/>
  <c r="G136" i="24"/>
  <c r="F136" i="24"/>
  <c r="A136" i="24" s="1"/>
  <c r="G226" i="24"/>
  <c r="H226" i="24"/>
  <c r="F226" i="24"/>
  <c r="A226" i="24" s="1"/>
  <c r="L226" i="24"/>
  <c r="I226" i="24"/>
  <c r="J226" i="24"/>
  <c r="K226" i="24"/>
  <c r="H242" i="24"/>
  <c r="F242" i="24"/>
  <c r="A242" i="24" s="1"/>
  <c r="I242" i="24"/>
  <c r="G242" i="24"/>
  <c r="J242" i="24"/>
  <c r="K242" i="24"/>
  <c r="L242" i="24"/>
  <c r="I40" i="24"/>
  <c r="G40" i="24"/>
  <c r="F40" i="24"/>
  <c r="A40" i="24" s="1"/>
  <c r="H40" i="24"/>
  <c r="J40" i="24"/>
  <c r="L40" i="24"/>
  <c r="K40" i="24"/>
  <c r="I26" i="24"/>
  <c r="G26" i="24"/>
  <c r="J26" i="24"/>
  <c r="H26" i="24"/>
  <c r="F26" i="24"/>
  <c r="A26" i="24" s="1"/>
  <c r="L26" i="24"/>
  <c r="K26" i="24"/>
  <c r="I286" i="23"/>
  <c r="L286" i="23"/>
  <c r="G286" i="23"/>
  <c r="K286" i="23"/>
  <c r="F286" i="23"/>
  <c r="A286" i="23" s="1"/>
  <c r="H286" i="23"/>
  <c r="J286" i="23"/>
  <c r="J152" i="24"/>
  <c r="K152" i="24"/>
  <c r="G152" i="24"/>
  <c r="I152" i="24"/>
  <c r="H152" i="24"/>
  <c r="L152" i="24"/>
  <c r="F152" i="24"/>
  <c r="A152" i="24" s="1"/>
  <c r="G294" i="23"/>
  <c r="F294" i="23"/>
  <c r="A294" i="23" s="1"/>
  <c r="I294" i="23"/>
  <c r="J294" i="23"/>
  <c r="L294" i="23"/>
  <c r="H294" i="23"/>
  <c r="K294" i="23"/>
  <c r="F206" i="23"/>
  <c r="A206" i="23" s="1"/>
  <c r="I206" i="23"/>
  <c r="J206" i="23"/>
  <c r="K206" i="23"/>
  <c r="H206" i="23"/>
  <c r="L206" i="23"/>
  <c r="G206" i="23"/>
  <c r="I217" i="24"/>
  <c r="F217" i="24"/>
  <c r="A217" i="24" s="1"/>
  <c r="J217" i="24"/>
  <c r="H217" i="24"/>
  <c r="L217" i="24"/>
  <c r="G217" i="24"/>
  <c r="K217" i="24"/>
  <c r="G297" i="24"/>
  <c r="J297" i="24"/>
  <c r="I297" i="24"/>
  <c r="F297" i="24"/>
  <c r="A297" i="24" s="1"/>
  <c r="H297" i="24"/>
  <c r="L297" i="24"/>
  <c r="K297" i="24"/>
  <c r="E22" i="6"/>
  <c r="K36" i="24"/>
  <c r="L36" i="24"/>
  <c r="F36" i="24"/>
  <c r="A36" i="24" s="1"/>
  <c r="J36" i="24"/>
  <c r="H36" i="24"/>
  <c r="I36" i="24"/>
  <c r="G36" i="24"/>
  <c r="G88" i="24"/>
  <c r="J88" i="24"/>
  <c r="K88" i="24"/>
  <c r="L88" i="24"/>
  <c r="F88" i="24"/>
  <c r="A88" i="24" s="1"/>
  <c r="I88" i="24"/>
  <c r="H88" i="24"/>
  <c r="I291" i="24"/>
  <c r="F291" i="24"/>
  <c r="A291" i="24" s="1"/>
  <c r="J291" i="24"/>
  <c r="K291" i="24"/>
  <c r="L291" i="24"/>
  <c r="G291" i="24"/>
  <c r="H291" i="24"/>
  <c r="K286" i="24"/>
  <c r="F286" i="24"/>
  <c r="A286" i="24" s="1"/>
  <c r="G286" i="24"/>
  <c r="L286" i="24"/>
  <c r="H286" i="24"/>
  <c r="I286" i="24"/>
  <c r="J286" i="24"/>
  <c r="I233" i="24"/>
  <c r="F233" i="24"/>
  <c r="A233" i="24" s="1"/>
  <c r="L233" i="24"/>
  <c r="G233" i="24"/>
  <c r="J233" i="24"/>
  <c r="H233" i="24"/>
  <c r="K233" i="24"/>
  <c r="K270" i="24"/>
  <c r="F270" i="24"/>
  <c r="A270" i="24" s="1"/>
  <c r="G270" i="24"/>
  <c r="L270" i="24"/>
  <c r="H270" i="24"/>
  <c r="I270" i="24"/>
  <c r="J270" i="24"/>
  <c r="F233" i="23"/>
  <c r="A233" i="23" s="1"/>
  <c r="L233" i="23"/>
  <c r="G233" i="23"/>
  <c r="I233" i="23"/>
  <c r="H233" i="23"/>
  <c r="J233" i="23"/>
  <c r="K233" i="23"/>
  <c r="G230" i="24"/>
  <c r="H230" i="24"/>
  <c r="F230" i="24"/>
  <c r="A230" i="24" s="1"/>
  <c r="L230" i="24"/>
  <c r="J230" i="24"/>
  <c r="K230" i="24"/>
  <c r="I230" i="24"/>
  <c r="J20" i="24"/>
  <c r="L20" i="24"/>
  <c r="G20" i="24"/>
  <c r="I20" i="24"/>
  <c r="K20" i="24"/>
  <c r="H20" i="24"/>
  <c r="F20" i="24"/>
  <c r="A20" i="24" s="1"/>
  <c r="H88" i="23"/>
  <c r="L88" i="23"/>
  <c r="G88" i="23"/>
  <c r="J88" i="23"/>
  <c r="I88" i="23"/>
  <c r="F88" i="23"/>
  <c r="A88" i="23" s="1"/>
  <c r="K88" i="23"/>
  <c r="H258" i="24"/>
  <c r="F258" i="24"/>
  <c r="A258" i="24" s="1"/>
  <c r="G258" i="24"/>
  <c r="J258" i="24"/>
  <c r="L258" i="24"/>
  <c r="K258" i="24"/>
  <c r="I258" i="24"/>
  <c r="K217" i="23"/>
  <c r="J217" i="23"/>
  <c r="H217" i="23"/>
  <c r="I217" i="23"/>
  <c r="G217" i="23"/>
  <c r="F217" i="23"/>
  <c r="A217" i="23" s="1"/>
  <c r="L217" i="23"/>
  <c r="J281" i="23"/>
  <c r="G281" i="23"/>
  <c r="I281" i="23"/>
  <c r="F281" i="23"/>
  <c r="A281" i="23" s="1"/>
  <c r="H281" i="23"/>
  <c r="L281" i="23"/>
  <c r="K281" i="23"/>
  <c r="I70" i="24"/>
  <c r="F70" i="24"/>
  <c r="A70" i="24" s="1"/>
  <c r="L70" i="24"/>
  <c r="K70" i="24"/>
  <c r="G70" i="24"/>
  <c r="J70" i="24"/>
  <c r="H70" i="24"/>
  <c r="J210" i="24"/>
  <c r="K210" i="24"/>
  <c r="H210" i="24"/>
  <c r="F210" i="24"/>
  <c r="A210" i="24" s="1"/>
  <c r="I210" i="24"/>
  <c r="L210" i="24"/>
  <c r="G210" i="24"/>
  <c r="K274" i="24"/>
  <c r="F274" i="24"/>
  <c r="A274" i="24" s="1"/>
  <c r="G274" i="24"/>
  <c r="L274" i="24"/>
  <c r="H274" i="24"/>
  <c r="I274" i="24"/>
  <c r="J274" i="24"/>
  <c r="I222" i="24"/>
  <c r="H222" i="24"/>
  <c r="L222" i="24"/>
  <c r="G222" i="24"/>
  <c r="F222" i="24"/>
  <c r="A222" i="24" s="1"/>
  <c r="K222" i="24"/>
  <c r="J222" i="24"/>
  <c r="K294" i="24"/>
  <c r="H294" i="24"/>
  <c r="I294" i="24"/>
  <c r="G294" i="24"/>
  <c r="F294" i="24"/>
  <c r="A294" i="24" s="1"/>
  <c r="J294" i="24"/>
  <c r="L294" i="24"/>
  <c r="L290" i="24"/>
  <c r="G290" i="24"/>
  <c r="K290" i="24"/>
  <c r="F290" i="24"/>
  <c r="A290" i="24" s="1"/>
  <c r="J290" i="24"/>
  <c r="I290" i="24"/>
  <c r="H290" i="24"/>
  <c r="L35" i="24"/>
  <c r="K35" i="24"/>
  <c r="I35" i="24"/>
  <c r="G35" i="24"/>
  <c r="F35" i="24"/>
  <c r="A35" i="24" s="1"/>
  <c r="J35" i="24"/>
  <c r="H35" i="24"/>
  <c r="H254" i="24"/>
  <c r="G254" i="24"/>
  <c r="I254" i="24"/>
  <c r="F254" i="24"/>
  <c r="A254" i="24" s="1"/>
  <c r="J254" i="24"/>
  <c r="L254" i="24"/>
  <c r="K254" i="24"/>
  <c r="F211" i="23"/>
  <c r="A211" i="23" s="1"/>
  <c r="G211" i="23"/>
  <c r="L211" i="23"/>
  <c r="J211" i="23"/>
  <c r="K211" i="23"/>
  <c r="H211" i="23"/>
  <c r="I211" i="23"/>
  <c r="B23" i="6"/>
  <c r="B30" i="6"/>
  <c r="B24" i="6"/>
  <c r="B26" i="6"/>
  <c r="B25" i="6"/>
  <c r="B31" i="6"/>
  <c r="B27" i="6"/>
  <c r="B29" i="6"/>
  <c r="B22" i="6"/>
  <c r="B21" i="6"/>
  <c r="B28" i="6"/>
  <c r="B20" i="6"/>
  <c r="J278" i="23"/>
  <c r="L278" i="23"/>
  <c r="I278" i="23"/>
  <c r="K278" i="23"/>
  <c r="H278" i="23"/>
  <c r="F278" i="23"/>
  <c r="A278" i="23" s="1"/>
  <c r="G278" i="23"/>
  <c r="E28" i="6"/>
  <c r="E21" i="6"/>
  <c r="E30" i="6"/>
  <c r="E26" i="6"/>
  <c r="E29" i="6"/>
  <c r="L297" i="23"/>
  <c r="H297" i="23"/>
  <c r="G297" i="23"/>
  <c r="J297" i="23"/>
  <c r="I297" i="23"/>
  <c r="K297" i="23"/>
  <c r="F297" i="23"/>
  <c r="A297" i="23" s="1"/>
  <c r="E25" i="6"/>
  <c r="I270" i="23"/>
  <c r="L270" i="23"/>
  <c r="G270" i="23"/>
  <c r="J270" i="23"/>
  <c r="F270" i="23"/>
  <c r="A270" i="23" s="1"/>
  <c r="H270" i="23"/>
  <c r="K270" i="23"/>
  <c r="J281" i="24"/>
  <c r="G281" i="24"/>
  <c r="F281" i="24"/>
  <c r="A281" i="24" s="1"/>
  <c r="H281" i="24"/>
  <c r="L281" i="24"/>
  <c r="I281" i="24"/>
  <c r="K281" i="24"/>
  <c r="L94" i="24"/>
  <c r="K94" i="24"/>
  <c r="F94" i="24"/>
  <c r="A94" i="24" s="1"/>
  <c r="J94" i="24"/>
  <c r="G94" i="24"/>
  <c r="H94" i="24"/>
  <c r="I94" i="24"/>
  <c r="L21" i="24"/>
  <c r="I21" i="24"/>
  <c r="K21" i="24"/>
  <c r="G21" i="24"/>
  <c r="H21" i="24"/>
  <c r="J21" i="24"/>
  <c r="F21" i="24"/>
  <c r="A21" i="24" s="1"/>
  <c r="I211" i="24"/>
  <c r="F211" i="24"/>
  <c r="A211" i="24" s="1"/>
  <c r="G211" i="24"/>
  <c r="K211" i="24"/>
  <c r="L211" i="24"/>
  <c r="J211" i="24"/>
  <c r="H211" i="24"/>
  <c r="F62" i="24"/>
  <c r="A62" i="24" s="1"/>
  <c r="K62" i="24"/>
  <c r="I62" i="24"/>
  <c r="G62" i="24"/>
  <c r="J62" i="24"/>
  <c r="H62" i="24"/>
  <c r="L62" i="24"/>
  <c r="E24" i="6"/>
  <c r="K278" i="24"/>
  <c r="F278" i="24"/>
  <c r="A278" i="24" s="1"/>
  <c r="G278" i="24"/>
  <c r="L278" i="24"/>
  <c r="H278" i="24"/>
  <c r="I278" i="24"/>
  <c r="J278" i="24"/>
  <c r="K208" i="24"/>
  <c r="H208" i="24"/>
  <c r="G208" i="24"/>
  <c r="J208" i="24"/>
  <c r="I208" i="24"/>
  <c r="L208" i="24"/>
  <c r="F208" i="24"/>
  <c r="A208" i="24" s="1"/>
  <c r="I296" i="24"/>
  <c r="F296" i="24"/>
  <c r="A296" i="24" s="1"/>
  <c r="G296" i="24"/>
  <c r="K296" i="24"/>
  <c r="J296" i="24"/>
  <c r="H296" i="24"/>
  <c r="L296" i="24"/>
  <c r="C7" i="26"/>
  <c r="D35" i="30" s="1"/>
  <c r="C7" i="21"/>
  <c r="K240" i="24"/>
  <c r="L240" i="24"/>
  <c r="I240" i="24"/>
  <c r="J240" i="24"/>
  <c r="F240" i="24"/>
  <c r="A240" i="24" s="1"/>
  <c r="H240" i="24"/>
  <c r="G240" i="24"/>
  <c r="K232" i="24"/>
  <c r="I232" i="24"/>
  <c r="H232" i="24"/>
  <c r="J232" i="24"/>
  <c r="L232" i="24"/>
  <c r="G232" i="24"/>
  <c r="F232" i="24"/>
  <c r="A232" i="24" s="1"/>
  <c r="F25" i="24"/>
  <c r="A25" i="24" s="1"/>
  <c r="L25" i="24"/>
  <c r="I25" i="24"/>
  <c r="H25" i="24"/>
  <c r="K25" i="24"/>
  <c r="G25" i="24"/>
  <c r="J25" i="24"/>
  <c r="H29" i="24"/>
  <c r="K29" i="24"/>
  <c r="I29" i="24"/>
  <c r="L29" i="24"/>
  <c r="G29" i="24"/>
  <c r="J29" i="24"/>
  <c r="F29" i="24"/>
  <c r="A29" i="24" s="1"/>
  <c r="K256" i="24"/>
  <c r="L256" i="24"/>
  <c r="I256" i="24"/>
  <c r="J256" i="24"/>
  <c r="H256" i="24"/>
  <c r="G256" i="24"/>
  <c r="F256" i="24"/>
  <c r="A256" i="24" s="1"/>
  <c r="K264" i="24"/>
  <c r="F264" i="24"/>
  <c r="A264" i="24" s="1"/>
  <c r="G264" i="24"/>
  <c r="H264" i="24"/>
  <c r="L264" i="24"/>
  <c r="I264" i="24"/>
  <c r="J264" i="24"/>
  <c r="I19" i="24"/>
  <c r="J19" i="24"/>
  <c r="G19" i="24"/>
  <c r="H19" i="24"/>
  <c r="F19" i="24"/>
  <c r="A19" i="24" s="1"/>
  <c r="L19" i="24"/>
  <c r="K19" i="24"/>
  <c r="B7" i="26"/>
  <c r="C35" i="30" s="1"/>
  <c r="B7" i="21"/>
  <c r="M17" i="2"/>
  <c r="A9" i="1"/>
  <c r="L17" i="2"/>
  <c r="N17" i="2"/>
  <c r="F8" i="1"/>
  <c r="O17" i="2"/>
  <c r="K272" i="24"/>
  <c r="F272" i="24"/>
  <c r="A272" i="24" s="1"/>
  <c r="G272" i="24"/>
  <c r="H272" i="24"/>
  <c r="J272" i="24"/>
  <c r="L272" i="24"/>
  <c r="I272" i="24"/>
  <c r="F24" i="24"/>
  <c r="A24" i="24" s="1"/>
  <c r="I24" i="24"/>
  <c r="G24" i="24"/>
  <c r="J24" i="24"/>
  <c r="K24" i="24"/>
  <c r="H24" i="24"/>
  <c r="L24" i="24"/>
  <c r="K17" i="24"/>
  <c r="L17" i="24"/>
  <c r="J17" i="24"/>
  <c r="I17" i="24"/>
  <c r="F17" i="24"/>
  <c r="A17" i="24" s="1"/>
  <c r="H17" i="24"/>
  <c r="G17" i="24"/>
  <c r="K224" i="24"/>
  <c r="L224" i="24"/>
  <c r="H224" i="24"/>
  <c r="J224" i="24"/>
  <c r="I224" i="24"/>
  <c r="F224" i="24"/>
  <c r="A224" i="24" s="1"/>
  <c r="G224" i="24"/>
  <c r="I288" i="24"/>
  <c r="G288" i="24"/>
  <c r="F288" i="24"/>
  <c r="A288" i="24" s="1"/>
  <c r="J288" i="24"/>
  <c r="H288" i="24"/>
  <c r="K288" i="24"/>
  <c r="L288" i="24"/>
  <c r="J31" i="24"/>
  <c r="K31" i="24"/>
  <c r="H31" i="24"/>
  <c r="L31" i="24"/>
  <c r="F31" i="24"/>
  <c r="A31" i="24" s="1"/>
  <c r="I31" i="24"/>
  <c r="G31" i="24"/>
  <c r="A14" i="26"/>
  <c r="A14" i="21"/>
  <c r="F41" i="24"/>
  <c r="A41" i="24" s="1"/>
  <c r="K41" i="24"/>
  <c r="J41" i="24"/>
  <c r="L41" i="24"/>
  <c r="I41" i="24"/>
  <c r="G41" i="24"/>
  <c r="H41" i="24"/>
  <c r="K9" i="2"/>
  <c r="D7" i="26"/>
  <c r="F35" i="30" s="1"/>
  <c r="D7" i="23"/>
  <c r="K14" i="24"/>
  <c r="J14" i="24"/>
  <c r="F14" i="24"/>
  <c r="A14" i="24" s="1"/>
  <c r="G14" i="24"/>
  <c r="I14" i="24"/>
  <c r="H14" i="24"/>
  <c r="L14" i="24"/>
  <c r="G60" i="26" l="1"/>
  <c r="D60" i="23"/>
  <c r="D60" i="24"/>
  <c r="D60" i="26"/>
  <c r="C71" i="23"/>
  <c r="B71" i="23"/>
  <c r="B60" i="21"/>
  <c r="B60" i="26"/>
  <c r="B71" i="24"/>
  <c r="E71" i="24" s="1"/>
  <c r="C71" i="24"/>
  <c r="C60" i="26"/>
  <c r="C60" i="21"/>
  <c r="K17" i="2"/>
  <c r="C7" i="23"/>
  <c r="B7" i="23"/>
  <c r="A10" i="1"/>
  <c r="F9" i="1"/>
  <c r="I71" i="24" l="1"/>
  <c r="L71" i="24"/>
  <c r="F71" i="24"/>
  <c r="A71" i="24" s="1"/>
  <c r="G71" i="24"/>
  <c r="K71" i="24"/>
  <c r="H71" i="24"/>
  <c r="J71" i="24"/>
  <c r="B60" i="24"/>
  <c r="E60" i="24" s="1"/>
  <c r="C60" i="24"/>
  <c r="B60" i="23"/>
  <c r="C60" i="23"/>
  <c r="F10" i="1"/>
  <c r="A11" i="1"/>
  <c r="H60" i="24" l="1"/>
  <c r="F60" i="24"/>
  <c r="A60" i="24" s="1"/>
  <c r="K60" i="24"/>
  <c r="I60" i="24"/>
  <c r="L60" i="24"/>
  <c r="J60" i="24"/>
  <c r="G60" i="24"/>
  <c r="A12" i="1"/>
  <c r="F11" i="1"/>
  <c r="A13" i="1" l="1"/>
  <c r="F12" i="1"/>
  <c r="F13" i="1" l="1"/>
  <c r="L10" i="2"/>
  <c r="A14" i="1"/>
  <c r="O10" i="2" s="1"/>
  <c r="G8" i="26" s="1"/>
  <c r="B8" i="21" l="1"/>
  <c r="B8" i="26"/>
  <c r="C36" i="30" s="1"/>
  <c r="N10" i="2"/>
  <c r="F14" i="1"/>
  <c r="A15" i="1"/>
  <c r="M10" i="2"/>
  <c r="D8" i="26" l="1"/>
  <c r="F36" i="30" s="1"/>
  <c r="D8" i="23"/>
  <c r="K10" i="2"/>
  <c r="C8" i="26"/>
  <c r="D36" i="30" s="1"/>
  <c r="C8" i="21"/>
  <c r="F15" i="1"/>
  <c r="A16" i="1"/>
  <c r="B8" i="23" l="1"/>
  <c r="C8" i="23"/>
  <c r="A17" i="1"/>
  <c r="F16" i="1"/>
  <c r="A18" i="1" l="1"/>
  <c r="L11" i="2" s="1"/>
  <c r="F17" i="1"/>
  <c r="B23" i="26" l="1"/>
  <c r="B23" i="21"/>
  <c r="B9" i="26"/>
  <c r="C38" i="30" s="1"/>
  <c r="B9" i="21"/>
  <c r="A19" i="1"/>
  <c r="F18" i="1"/>
  <c r="N11" i="2"/>
  <c r="M11" i="2"/>
  <c r="O11" i="2"/>
  <c r="D23" i="24" l="1"/>
  <c r="D23" i="23"/>
  <c r="D23" i="26"/>
  <c r="C23" i="26"/>
  <c r="C23" i="21"/>
  <c r="G9" i="26"/>
  <c r="G23" i="26"/>
  <c r="C9" i="26"/>
  <c r="D38" i="30" s="1"/>
  <c r="C9" i="21"/>
  <c r="A20" i="1"/>
  <c r="F19" i="1"/>
  <c r="K11" i="2"/>
  <c r="D9" i="23"/>
  <c r="D9" i="26"/>
  <c r="F38" i="30" s="1"/>
  <c r="B23" i="23" l="1"/>
  <c r="C23" i="23"/>
  <c r="C23" i="24"/>
  <c r="B23" i="24"/>
  <c r="E23" i="24" s="1"/>
  <c r="C9" i="23"/>
  <c r="B9" i="23"/>
  <c r="F20" i="1"/>
  <c r="A21" i="1"/>
  <c r="K23" i="24" l="1"/>
  <c r="L23" i="24"/>
  <c r="I23" i="24"/>
  <c r="G23" i="24"/>
  <c r="F23" i="24"/>
  <c r="A23" i="24" s="1"/>
  <c r="J23" i="24"/>
  <c r="H23" i="24"/>
  <c r="F21" i="2"/>
  <c r="F21" i="1"/>
  <c r="A22" i="1"/>
  <c r="A23" i="1" l="1"/>
  <c r="F22" i="1"/>
  <c r="R21" i="2"/>
  <c r="A24" i="1" l="1"/>
  <c r="F23" i="1"/>
  <c r="A25" i="1" l="1"/>
  <c r="F24" i="1"/>
  <c r="F25" i="1" l="1"/>
  <c r="A26" i="1"/>
  <c r="F26" i="1" l="1"/>
  <c r="A27" i="1"/>
  <c r="F27" i="1" l="1"/>
  <c r="A28" i="1"/>
  <c r="F28" i="1" l="1"/>
  <c r="A29" i="1"/>
  <c r="A30" i="1" l="1"/>
  <c r="F29" i="1"/>
  <c r="A31" i="1" l="1"/>
  <c r="F30" i="1"/>
  <c r="F31" i="1" l="1"/>
  <c r="A32" i="1"/>
  <c r="A33" i="1" l="1"/>
  <c r="F32" i="1"/>
  <c r="A34" i="1" l="1"/>
  <c r="F33" i="1"/>
  <c r="A35" i="1" l="1"/>
  <c r="F34" i="1"/>
  <c r="F35" i="1" l="1"/>
  <c r="A36" i="1"/>
  <c r="A37" i="1" l="1"/>
  <c r="F36" i="1"/>
  <c r="A38" i="1" l="1"/>
  <c r="F37" i="1"/>
  <c r="A39" i="1" l="1"/>
  <c r="F38" i="1"/>
  <c r="A40" i="1" l="1"/>
  <c r="F39" i="1"/>
  <c r="A41" i="1" l="1"/>
  <c r="F40" i="1"/>
  <c r="A42" i="1" l="1"/>
  <c r="F41" i="1"/>
  <c r="A43" i="1" l="1"/>
  <c r="F42" i="1"/>
  <c r="A44" i="1" l="1"/>
  <c r="F43" i="1"/>
  <c r="F44" i="1" l="1"/>
  <c r="A45" i="1"/>
  <c r="F45" i="1" l="1"/>
  <c r="A46" i="1"/>
  <c r="A47" i="1" l="1"/>
  <c r="F46" i="1"/>
  <c r="F47" i="1" l="1"/>
  <c r="A48" i="1"/>
  <c r="A49" i="1" l="1"/>
  <c r="F48" i="1"/>
  <c r="F49" i="1" l="1"/>
  <c r="A50" i="1"/>
  <c r="F50" i="1" l="1"/>
  <c r="A51" i="1"/>
  <c r="A52" i="1" l="1"/>
  <c r="F51" i="1"/>
  <c r="F52" i="1" l="1"/>
  <c r="A53" i="1"/>
  <c r="A54" i="1" l="1"/>
  <c r="F53" i="1"/>
  <c r="F54" i="1" l="1"/>
  <c r="A55" i="1"/>
  <c r="F55" i="1" l="1"/>
  <c r="A56" i="1"/>
  <c r="F56" i="1" l="1"/>
  <c r="A57" i="1"/>
  <c r="A58" i="1" l="1"/>
  <c r="F57" i="1"/>
  <c r="F58" i="1" l="1"/>
  <c r="A59" i="1"/>
  <c r="A60" i="1" l="1"/>
  <c r="F59" i="1"/>
  <c r="A61" i="1" l="1"/>
  <c r="F60" i="1"/>
  <c r="A62" i="1" l="1"/>
  <c r="F61" i="1"/>
  <c r="A63" i="1" l="1"/>
  <c r="F62" i="1"/>
  <c r="F63" i="1" l="1"/>
  <c r="A64" i="1"/>
  <c r="A65" i="1" l="1"/>
  <c r="F64" i="1"/>
  <c r="F65" i="1" l="1"/>
  <c r="A66" i="1"/>
  <c r="A67" i="1" l="1"/>
  <c r="F66" i="1"/>
  <c r="F67" i="1" l="1"/>
  <c r="A68" i="1"/>
  <c r="A69" i="1" l="1"/>
  <c r="F68" i="1"/>
  <c r="F69" i="1" l="1"/>
  <c r="A70" i="1"/>
  <c r="F70" i="1" l="1"/>
  <c r="A71" i="1"/>
  <c r="F71" i="1" l="1"/>
  <c r="A72" i="1"/>
  <c r="A73" i="1" l="1"/>
  <c r="F72" i="1"/>
  <c r="A74" i="1" l="1"/>
  <c r="F73" i="1"/>
  <c r="A75" i="1" l="1"/>
  <c r="F74" i="1"/>
  <c r="F75" i="1" l="1"/>
  <c r="A76" i="1"/>
  <c r="A77" i="1" l="1"/>
  <c r="F76" i="1"/>
  <c r="A78" i="1" l="1"/>
  <c r="F77" i="1"/>
  <c r="A79" i="1" l="1"/>
  <c r="F78" i="1"/>
  <c r="A80" i="1" l="1"/>
  <c r="F79" i="1"/>
  <c r="F80" i="1" l="1"/>
  <c r="A81" i="1"/>
  <c r="A82" i="1" l="1"/>
  <c r="F81" i="1"/>
  <c r="F82" i="1" l="1"/>
  <c r="A83" i="1"/>
  <c r="A84" i="1" l="1"/>
  <c r="F83" i="1"/>
  <c r="A85" i="1" l="1"/>
  <c r="F84" i="1"/>
  <c r="A86" i="1" l="1"/>
  <c r="F85" i="1"/>
  <c r="F86" i="1" l="1"/>
  <c r="A87" i="1"/>
  <c r="A88" i="1" l="1"/>
  <c r="F87" i="1"/>
  <c r="F88" i="1" l="1"/>
  <c r="A89" i="1"/>
  <c r="F89" i="1" l="1"/>
  <c r="A90" i="1"/>
  <c r="F90" i="1" l="1"/>
  <c r="A91" i="1"/>
  <c r="A92" i="1" l="1"/>
  <c r="F91" i="1"/>
  <c r="F92" i="1" l="1"/>
  <c r="A93" i="1"/>
  <c r="F93" i="1" l="1"/>
  <c r="A94" i="1"/>
  <c r="F94" i="1" l="1"/>
  <c r="A95" i="1"/>
  <c r="F95" i="1" l="1"/>
  <c r="A96" i="1"/>
  <c r="A97" i="1" l="1"/>
  <c r="F96" i="1"/>
  <c r="F97" i="1" l="1"/>
  <c r="A98" i="1"/>
  <c r="F98" i="1" l="1"/>
  <c r="A99" i="1"/>
  <c r="F99" i="1" l="1"/>
  <c r="A100" i="1"/>
  <c r="F100" i="1" l="1"/>
  <c r="A101" i="1"/>
  <c r="F101" i="1" l="1"/>
  <c r="A102" i="1"/>
  <c r="A103" i="1" l="1"/>
  <c r="F102" i="1"/>
  <c r="F103" i="1" l="1"/>
  <c r="A104" i="1"/>
  <c r="A105" i="1" l="1"/>
  <c r="F104" i="1"/>
  <c r="F105" i="1" l="1"/>
  <c r="A106" i="1"/>
  <c r="A107" i="1" l="1"/>
  <c r="F106" i="1"/>
  <c r="F107" i="1" l="1"/>
  <c r="A108" i="1"/>
  <c r="F108" i="1" l="1"/>
  <c r="A109" i="1"/>
  <c r="A110" i="1" l="1"/>
  <c r="F109" i="1"/>
  <c r="F110" i="1" l="1"/>
  <c r="A111" i="1"/>
  <c r="F111" i="1" l="1"/>
  <c r="A112" i="1"/>
  <c r="A113" i="1" l="1"/>
  <c r="F112" i="1"/>
  <c r="A114" i="1" l="1"/>
  <c r="F113" i="1"/>
  <c r="F114" i="1" l="1"/>
  <c r="A115" i="1"/>
  <c r="A116" i="1" l="1"/>
  <c r="F115" i="1"/>
  <c r="A117" i="1" l="1"/>
  <c r="F116" i="1"/>
  <c r="F117" i="1" l="1"/>
  <c r="A118" i="1"/>
  <c r="A119" i="1" l="1"/>
  <c r="F118" i="1"/>
  <c r="A120" i="1" l="1"/>
  <c r="F119" i="1"/>
  <c r="A121" i="1" l="1"/>
  <c r="F120" i="1"/>
  <c r="F121" i="1" l="1"/>
  <c r="A122" i="1"/>
  <c r="A123" i="1" l="1"/>
  <c r="F122" i="1"/>
  <c r="A124" i="1" l="1"/>
  <c r="F123" i="1"/>
  <c r="F124" i="1" l="1"/>
  <c r="A125" i="1"/>
  <c r="A126" i="1" l="1"/>
  <c r="F125" i="1"/>
  <c r="A127" i="1" l="1"/>
  <c r="F126" i="1"/>
  <c r="A128" i="1" l="1"/>
  <c r="F127" i="1"/>
  <c r="A129" i="1" l="1"/>
  <c r="F128" i="1"/>
  <c r="A130" i="1" l="1"/>
  <c r="F129" i="1"/>
  <c r="A131" i="1" l="1"/>
  <c r="F130" i="1"/>
  <c r="A132" i="1" l="1"/>
  <c r="F131" i="1"/>
  <c r="A133" i="1" l="1"/>
  <c r="F132" i="1"/>
  <c r="A134" i="1" l="1"/>
  <c r="F133" i="1"/>
  <c r="A135" i="1" l="1"/>
  <c r="F134" i="1"/>
  <c r="A136" i="1" l="1"/>
  <c r="F135" i="1"/>
  <c r="A137" i="1" l="1"/>
  <c r="F136" i="1"/>
  <c r="A138" i="1" l="1"/>
  <c r="F137" i="1"/>
  <c r="A139" i="1" l="1"/>
  <c r="F138" i="1"/>
  <c r="A140" i="1" l="1"/>
  <c r="F139" i="1"/>
  <c r="A141" i="1" l="1"/>
  <c r="F140" i="1"/>
  <c r="A142" i="1" l="1"/>
  <c r="F141" i="1"/>
  <c r="A143" i="1" l="1"/>
  <c r="F142" i="1"/>
  <c r="A144" i="1" l="1"/>
  <c r="F143" i="1"/>
  <c r="A145" i="1" l="1"/>
  <c r="F144" i="1"/>
  <c r="A146" i="1" l="1"/>
  <c r="F145" i="1"/>
  <c r="A147" i="1" l="1"/>
  <c r="F146" i="1"/>
  <c r="A148" i="1" l="1"/>
  <c r="F147" i="1"/>
  <c r="A149" i="1" l="1"/>
  <c r="F148" i="1"/>
  <c r="A150" i="1" l="1"/>
  <c r="F149" i="1"/>
  <c r="A151" i="1" l="1"/>
  <c r="F150" i="1"/>
  <c r="F151" i="1" l="1"/>
  <c r="A152" i="1"/>
  <c r="A153" i="1" l="1"/>
  <c r="F152" i="1"/>
  <c r="F153" i="1" l="1"/>
  <c r="A154" i="1"/>
  <c r="F154" i="1" l="1"/>
  <c r="A155" i="1"/>
  <c r="A156" i="1" l="1"/>
  <c r="F155" i="1"/>
  <c r="F156" i="1" l="1"/>
  <c r="A157" i="1"/>
  <c r="F157" i="1" l="1"/>
  <c r="A158" i="1"/>
  <c r="A159" i="1" l="1"/>
  <c r="F158" i="1"/>
  <c r="A160" i="1" l="1"/>
  <c r="F159" i="1"/>
  <c r="A161" i="1" l="1"/>
  <c r="F160" i="1"/>
  <c r="A162" i="1" l="1"/>
  <c r="F161" i="1"/>
  <c r="A163" i="1" l="1"/>
  <c r="F162" i="1"/>
  <c r="A164" i="1" l="1"/>
  <c r="F163" i="1"/>
  <c r="A165" i="1" l="1"/>
  <c r="F164" i="1"/>
  <c r="A166" i="1" l="1"/>
  <c r="F165" i="1"/>
  <c r="A167" i="1" l="1"/>
  <c r="F166" i="1"/>
  <c r="A168" i="1" l="1"/>
  <c r="F167" i="1"/>
  <c r="A169" i="1" l="1"/>
  <c r="F168" i="1"/>
  <c r="A170" i="1" l="1"/>
  <c r="F169" i="1"/>
  <c r="A171" i="1" l="1"/>
  <c r="F170" i="1"/>
  <c r="A172" i="1" l="1"/>
  <c r="F171" i="1"/>
  <c r="A173" i="1" l="1"/>
  <c r="F172" i="1"/>
  <c r="A174" i="1" l="1"/>
  <c r="F173" i="1"/>
  <c r="A175" i="1" l="1"/>
  <c r="F174" i="1"/>
  <c r="A176" i="1" l="1"/>
  <c r="F175" i="1"/>
  <c r="A177" i="1" l="1"/>
  <c r="F176" i="1"/>
  <c r="A178" i="1" l="1"/>
  <c r="F177" i="1"/>
  <c r="A179" i="1" l="1"/>
  <c r="F178" i="1"/>
  <c r="A180" i="1" l="1"/>
  <c r="F179" i="1"/>
  <c r="A181" i="1" l="1"/>
  <c r="F180" i="1"/>
  <c r="A182" i="1" l="1"/>
  <c r="F181" i="1"/>
  <c r="A183" i="1" l="1"/>
  <c r="F182" i="1"/>
  <c r="A184" i="1" l="1"/>
  <c r="F183" i="1"/>
  <c r="A185" i="1" l="1"/>
  <c r="F184" i="1"/>
  <c r="A186" i="1" l="1"/>
  <c r="F185" i="1"/>
  <c r="A187" i="1" l="1"/>
  <c r="F186" i="1"/>
  <c r="A188" i="1" l="1"/>
  <c r="F187" i="1"/>
  <c r="A189" i="1" l="1"/>
  <c r="F188" i="1"/>
  <c r="A190" i="1" l="1"/>
  <c r="F189" i="1"/>
  <c r="A191" i="1" l="1"/>
  <c r="F190" i="1"/>
  <c r="A192" i="1" l="1"/>
  <c r="F191" i="1"/>
  <c r="A193" i="1" l="1"/>
  <c r="F192" i="1"/>
  <c r="A194" i="1" l="1"/>
  <c r="F193" i="1"/>
  <c r="A195" i="1" l="1"/>
  <c r="F194" i="1"/>
  <c r="A196" i="1" l="1"/>
  <c r="F195" i="1"/>
  <c r="A197" i="1" l="1"/>
  <c r="F196" i="1"/>
  <c r="A198" i="1" l="1"/>
  <c r="F197" i="1"/>
  <c r="A199" i="1" l="1"/>
  <c r="F198" i="1"/>
  <c r="A200" i="1" l="1"/>
  <c r="F199" i="1"/>
  <c r="A201" i="1" l="1"/>
  <c r="F200" i="1"/>
  <c r="F201" i="1" l="1"/>
  <c r="A202" i="1"/>
  <c r="L7" i="2"/>
  <c r="M4" i="2"/>
  <c r="M7" i="2"/>
  <c r="L5" i="2"/>
  <c r="O4" i="2"/>
  <c r="O5" i="2"/>
  <c r="L6" i="2"/>
  <c r="M5" i="2"/>
  <c r="M6" i="2"/>
  <c r="L4" i="2"/>
  <c r="O6" i="2"/>
  <c r="O7" i="2"/>
  <c r="L18" i="2"/>
  <c r="O18" i="2"/>
  <c r="M18" i="2"/>
  <c r="N18" i="2"/>
  <c r="L12" i="2"/>
  <c r="M12" i="2"/>
  <c r="O12" i="2"/>
  <c r="L13" i="2"/>
  <c r="M13" i="2"/>
  <c r="O13" i="2"/>
  <c r="L14" i="2"/>
  <c r="M14" i="2"/>
  <c r="O14" i="2"/>
  <c r="N4" i="2"/>
  <c r="N5" i="2"/>
  <c r="N6" i="2"/>
  <c r="N7" i="2"/>
  <c r="N12" i="2"/>
  <c r="N13" i="2"/>
  <c r="N14" i="2"/>
  <c r="I81" i="2" l="1"/>
  <c r="I80" i="2"/>
  <c r="I84" i="2"/>
  <c r="I85" i="2"/>
  <c r="I86" i="2"/>
  <c r="I83" i="2"/>
  <c r="I82" i="2"/>
  <c r="I20" i="2"/>
  <c r="I45" i="2"/>
  <c r="I53" i="2"/>
  <c r="I22" i="2"/>
  <c r="I52" i="2"/>
  <c r="I77" i="2"/>
  <c r="I39" i="2"/>
  <c r="I66" i="2"/>
  <c r="I31" i="2"/>
  <c r="I26" i="2"/>
  <c r="I36" i="2"/>
  <c r="I46" i="2"/>
  <c r="I21" i="2"/>
  <c r="D30" i="24"/>
  <c r="D30" i="23"/>
  <c r="D30" i="26"/>
  <c r="G12" i="26"/>
  <c r="G37" i="26"/>
  <c r="B30" i="26"/>
  <c r="B30" i="21"/>
  <c r="C34" i="26"/>
  <c r="C34" i="21"/>
  <c r="B32" i="26"/>
  <c r="B32" i="21"/>
  <c r="D58" i="24"/>
  <c r="D58" i="26"/>
  <c r="D58" i="23"/>
  <c r="C68" i="26"/>
  <c r="C68" i="21"/>
  <c r="D48" i="24"/>
  <c r="D48" i="26"/>
  <c r="D48" i="23"/>
  <c r="B37" i="26"/>
  <c r="B37" i="21"/>
  <c r="C58" i="21"/>
  <c r="C58" i="26"/>
  <c r="B34" i="26"/>
  <c r="B34" i="21"/>
  <c r="C37" i="21"/>
  <c r="C37" i="26"/>
  <c r="G11" i="26"/>
  <c r="G48" i="26"/>
  <c r="G16" i="26"/>
  <c r="G58" i="26"/>
  <c r="G3" i="26"/>
  <c r="G68" i="26"/>
  <c r="D32" i="26"/>
  <c r="D32" i="23"/>
  <c r="D32" i="24"/>
  <c r="C48" i="21"/>
  <c r="C48" i="26"/>
  <c r="B58" i="26"/>
  <c r="B58" i="21"/>
  <c r="G2" i="26"/>
  <c r="G15" i="26"/>
  <c r="D34" i="26"/>
  <c r="D34" i="24"/>
  <c r="D34" i="23"/>
  <c r="G5" i="26"/>
  <c r="G32" i="26"/>
  <c r="B68" i="21"/>
  <c r="B68" i="26"/>
  <c r="D68" i="26"/>
  <c r="D68" i="24"/>
  <c r="D68" i="23"/>
  <c r="G10" i="26"/>
  <c r="G30" i="26"/>
  <c r="G4" i="26"/>
  <c r="G34" i="26"/>
  <c r="C32" i="26"/>
  <c r="C32" i="21"/>
  <c r="D37" i="24"/>
  <c r="D37" i="23"/>
  <c r="D37" i="26"/>
  <c r="B48" i="21"/>
  <c r="B48" i="26"/>
  <c r="D15" i="23"/>
  <c r="D15" i="26"/>
  <c r="I56" i="2"/>
  <c r="I19" i="2"/>
  <c r="I72" i="2"/>
  <c r="I67" i="2"/>
  <c r="I71" i="2"/>
  <c r="I43" i="2"/>
  <c r="I68" i="2"/>
  <c r="I48" i="2"/>
  <c r="I49" i="2"/>
  <c r="I42" i="2"/>
  <c r="I51" i="2"/>
  <c r="I32" i="2"/>
  <c r="I55" i="2"/>
  <c r="I79" i="2"/>
  <c r="I61" i="2"/>
  <c r="I76" i="2"/>
  <c r="I33" i="2"/>
  <c r="I60" i="2"/>
  <c r="I57" i="2"/>
  <c r="I64" i="2"/>
  <c r="I59" i="2"/>
  <c r="I41" i="2"/>
  <c r="I54" i="2"/>
  <c r="I78" i="2"/>
  <c r="I63" i="2"/>
  <c r="I30" i="2"/>
  <c r="I69" i="2"/>
  <c r="I50" i="2"/>
  <c r="I44" i="2"/>
  <c r="I23" i="2"/>
  <c r="I27" i="2"/>
  <c r="I25" i="2"/>
  <c r="I37" i="2"/>
  <c r="I40" i="2"/>
  <c r="I29" i="2"/>
  <c r="I74" i="2"/>
  <c r="I47" i="2"/>
  <c r="I75" i="2"/>
  <c r="I24" i="2"/>
  <c r="I70" i="2"/>
  <c r="I28" i="2"/>
  <c r="I62" i="2"/>
  <c r="I65" i="2"/>
  <c r="I38" i="2"/>
  <c r="I34" i="2"/>
  <c r="I73" i="2"/>
  <c r="I58" i="2"/>
  <c r="C30" i="21"/>
  <c r="C30" i="26"/>
  <c r="B15" i="21"/>
  <c r="B15" i="26"/>
  <c r="C15" i="21"/>
  <c r="C15" i="26"/>
  <c r="J11" i="2"/>
  <c r="J17" i="2"/>
  <c r="F202" i="1"/>
  <c r="A203" i="1"/>
  <c r="K14" i="2"/>
  <c r="J14" i="2"/>
  <c r="D12" i="26"/>
  <c r="I14" i="2"/>
  <c r="D12" i="24"/>
  <c r="D12" i="23"/>
  <c r="Q14" i="2"/>
  <c r="K13" i="2"/>
  <c r="J13" i="2"/>
  <c r="D11" i="26"/>
  <c r="F41" i="30" s="1"/>
  <c r="I13" i="2"/>
  <c r="D11" i="23"/>
  <c r="Q13" i="2"/>
  <c r="K12" i="2"/>
  <c r="D10" i="26"/>
  <c r="F39" i="30" s="1"/>
  <c r="I12" i="2"/>
  <c r="D10" i="23"/>
  <c r="J12" i="2"/>
  <c r="Q12" i="2"/>
  <c r="D10" i="24"/>
  <c r="K7" i="2"/>
  <c r="I7" i="2"/>
  <c r="Q7" i="2"/>
  <c r="D5" i="23"/>
  <c r="D5" i="26"/>
  <c r="J7" i="2"/>
  <c r="K6" i="2"/>
  <c r="I6" i="2"/>
  <c r="Q6" i="2"/>
  <c r="D4" i="23"/>
  <c r="D4" i="26"/>
  <c r="J6" i="2"/>
  <c r="I5" i="2"/>
  <c r="K5" i="2"/>
  <c r="Q5" i="2"/>
  <c r="J5" i="2"/>
  <c r="D3" i="23"/>
  <c r="D3" i="26"/>
  <c r="D3" i="24"/>
  <c r="I15" i="2"/>
  <c r="Q15" i="2"/>
  <c r="I9" i="2"/>
  <c r="J9" i="2"/>
  <c r="Q9" i="2"/>
  <c r="I4" i="2"/>
  <c r="I16" i="2"/>
  <c r="K4" i="2"/>
  <c r="I8" i="2"/>
  <c r="Q4" i="2"/>
  <c r="Q16" i="2"/>
  <c r="Q8" i="2"/>
  <c r="J4" i="2"/>
  <c r="D2" i="26"/>
  <c r="D2" i="23"/>
  <c r="D2" i="24"/>
  <c r="Q274" i="2"/>
  <c r="Q206" i="2"/>
  <c r="Q255" i="2"/>
  <c r="Q223" i="2"/>
  <c r="Q256" i="2"/>
  <c r="Q224" i="2"/>
  <c r="Q261" i="2"/>
  <c r="Q229" i="2"/>
  <c r="Q262" i="2"/>
  <c r="Q230" i="2"/>
  <c r="Q259" i="2"/>
  <c r="Q227" i="2"/>
  <c r="Q260" i="2"/>
  <c r="Q228" i="2"/>
  <c r="Q265" i="2"/>
  <c r="Q233" i="2"/>
  <c r="Q266" i="2"/>
  <c r="Q234" i="2"/>
  <c r="Q236" i="2"/>
  <c r="Q225" i="2"/>
  <c r="Q226" i="2"/>
  <c r="Q263" i="2"/>
  <c r="Q231" i="2"/>
  <c r="Q264" i="2"/>
  <c r="Q232" i="2"/>
  <c r="Q269" i="2"/>
  <c r="Q237" i="2"/>
  <c r="Q205" i="2"/>
  <c r="Q270" i="2"/>
  <c r="Q238" i="2"/>
  <c r="Q267" i="2"/>
  <c r="Q235" i="2"/>
  <c r="Q268" i="2"/>
  <c r="Q220" i="2"/>
  <c r="Q241" i="2"/>
  <c r="Q242" i="2"/>
  <c r="Q271" i="2"/>
  <c r="Q239" i="2"/>
  <c r="Q207" i="2"/>
  <c r="Q272" i="2"/>
  <c r="Q240" i="2"/>
  <c r="Q208" i="2"/>
  <c r="Q245" i="2"/>
  <c r="Q213" i="2"/>
  <c r="Q246" i="2"/>
  <c r="Q214" i="2"/>
  <c r="Q243" i="2"/>
  <c r="Q211" i="2"/>
  <c r="Q244" i="2"/>
  <c r="Q212" i="2"/>
  <c r="Q249" i="2"/>
  <c r="Q217" i="2"/>
  <c r="Q250" i="2"/>
  <c r="Q218" i="2"/>
  <c r="Q257" i="2"/>
  <c r="Q210" i="2"/>
  <c r="Q247" i="2"/>
  <c r="Q215" i="2"/>
  <c r="Q248" i="2"/>
  <c r="Q216" i="2"/>
  <c r="Q253" i="2"/>
  <c r="Q221" i="2"/>
  <c r="Q254" i="2"/>
  <c r="Q222" i="2"/>
  <c r="Q251" i="2"/>
  <c r="Q219" i="2"/>
  <c r="Q252" i="2"/>
  <c r="Q273" i="2"/>
  <c r="Q209" i="2"/>
  <c r="Q258" i="2"/>
  <c r="Q289" i="2"/>
  <c r="Q295" i="2"/>
  <c r="Q293" i="2"/>
  <c r="Q299" i="2"/>
  <c r="Q292" i="2"/>
  <c r="Q298" i="2"/>
  <c r="Q301" i="2"/>
  <c r="Q275" i="2"/>
  <c r="Q279" i="2"/>
  <c r="Q277" i="2"/>
  <c r="Q283" i="2"/>
  <c r="Q291" i="2"/>
  <c r="Q281" i="2"/>
  <c r="Q287" i="2"/>
  <c r="Q285" i="2"/>
  <c r="Q290" i="2"/>
  <c r="Q296" i="2"/>
  <c r="Q294" i="2"/>
  <c r="Q300" i="2"/>
  <c r="Q297" i="2"/>
  <c r="Q304" i="2"/>
  <c r="Q302" i="2"/>
  <c r="Q303" i="2"/>
  <c r="Q280" i="2"/>
  <c r="Q278" i="2"/>
  <c r="Q284" i="2"/>
  <c r="Q276" i="2"/>
  <c r="Q282" i="2"/>
  <c r="Q288" i="2"/>
  <c r="Q286" i="2"/>
  <c r="Q176" i="2"/>
  <c r="I62" i="21" s="1"/>
  <c r="Q180" i="2"/>
  <c r="I66" i="21" s="1"/>
  <c r="Q184" i="2"/>
  <c r="I70" i="21" s="1"/>
  <c r="Q188" i="2"/>
  <c r="I74" i="21" s="1"/>
  <c r="Q19" i="2"/>
  <c r="Q23" i="2"/>
  <c r="D21" i="21" s="1"/>
  <c r="Q27" i="2"/>
  <c r="Q31" i="2"/>
  <c r="Q36" i="2"/>
  <c r="Q40" i="2"/>
  <c r="D37" i="21" s="1"/>
  <c r="Q44" i="2"/>
  <c r="Q48" i="2"/>
  <c r="Q52" i="2"/>
  <c r="Q56" i="2"/>
  <c r="Q60" i="2"/>
  <c r="Q64" i="2"/>
  <c r="Q68" i="2"/>
  <c r="Q72" i="2"/>
  <c r="Q76" i="2"/>
  <c r="D73" i="21" s="1"/>
  <c r="Q80" i="2"/>
  <c r="D77" i="21" s="1"/>
  <c r="Q84" i="2"/>
  <c r="D81" i="21" s="1"/>
  <c r="Q88" i="2"/>
  <c r="D85" i="21" s="1"/>
  <c r="Q92" i="2"/>
  <c r="D89" i="21" s="1"/>
  <c r="Q96" i="2"/>
  <c r="D93" i="21" s="1"/>
  <c r="Q100" i="2"/>
  <c r="D97" i="21" s="1"/>
  <c r="Q104" i="2"/>
  <c r="D101" i="21" s="1"/>
  <c r="Q108" i="2"/>
  <c r="D105" i="21" s="1"/>
  <c r="Q112" i="2"/>
  <c r="D109" i="21" s="1"/>
  <c r="Q116" i="2"/>
  <c r="I2" i="21" s="1"/>
  <c r="Q120" i="2"/>
  <c r="I6" i="21" s="1"/>
  <c r="Q124" i="2"/>
  <c r="I10" i="21" s="1"/>
  <c r="Q128" i="2"/>
  <c r="I14" i="21" s="1"/>
  <c r="Q132" i="2"/>
  <c r="I18" i="21" s="1"/>
  <c r="Q136" i="2"/>
  <c r="I22" i="21" s="1"/>
  <c r="Q140" i="2"/>
  <c r="I26" i="21" s="1"/>
  <c r="Q144" i="2"/>
  <c r="I30" i="21" s="1"/>
  <c r="Q148" i="2"/>
  <c r="I34" i="21" s="1"/>
  <c r="Q152" i="2"/>
  <c r="I38" i="21" s="1"/>
  <c r="Q161" i="2"/>
  <c r="I47" i="21" s="1"/>
  <c r="Q164" i="2"/>
  <c r="I50" i="21" s="1"/>
  <c r="Q169" i="2"/>
  <c r="I55" i="21" s="1"/>
  <c r="Q172" i="2"/>
  <c r="I58" i="21" s="1"/>
  <c r="Q178" i="2"/>
  <c r="I64" i="21" s="1"/>
  <c r="Q182" i="2"/>
  <c r="I68" i="21" s="1"/>
  <c r="Q186" i="2"/>
  <c r="I72" i="21" s="1"/>
  <c r="Q190" i="2"/>
  <c r="I76" i="21" s="1"/>
  <c r="Q20" i="2"/>
  <c r="Q24" i="2"/>
  <c r="Q28" i="2"/>
  <c r="Q32" i="2"/>
  <c r="D30" i="21" s="1"/>
  <c r="Q37" i="2"/>
  <c r="D34" i="21" s="1"/>
  <c r="Q41" i="2"/>
  <c r="D38" i="21" s="1"/>
  <c r="Q45" i="2"/>
  <c r="Q49" i="2"/>
  <c r="Q53" i="2"/>
  <c r="D50" i="21" s="1"/>
  <c r="Q57" i="2"/>
  <c r="D54" i="21" s="1"/>
  <c r="Q61" i="2"/>
  <c r="Q65" i="2"/>
  <c r="Q69" i="2"/>
  <c r="D66" i="21" s="1"/>
  <c r="Q73" i="2"/>
  <c r="Q77" i="2"/>
  <c r="D74" i="21" s="1"/>
  <c r="Q81" i="2"/>
  <c r="D78" i="21" s="1"/>
  <c r="Q85" i="2"/>
  <c r="D82" i="21" s="1"/>
  <c r="Q89" i="2"/>
  <c r="D86" i="21" s="1"/>
  <c r="Q93" i="2"/>
  <c r="D90" i="21" s="1"/>
  <c r="Q97" i="2"/>
  <c r="D94" i="21" s="1"/>
  <c r="Q101" i="2"/>
  <c r="D98" i="21" s="1"/>
  <c r="Q105" i="2"/>
  <c r="D102" i="21" s="1"/>
  <c r="Q109" i="2"/>
  <c r="D106" i="21" s="1"/>
  <c r="Q113" i="2"/>
  <c r="D110" i="21" s="1"/>
  <c r="Q117" i="2"/>
  <c r="I3" i="21" s="1"/>
  <c r="Q121" i="2"/>
  <c r="I7" i="21" s="1"/>
  <c r="Q125" i="2"/>
  <c r="I11" i="21" s="1"/>
  <c r="Q129" i="2"/>
  <c r="I15" i="21" s="1"/>
  <c r="Q133" i="2"/>
  <c r="I19" i="21" s="1"/>
  <c r="Q137" i="2"/>
  <c r="I23" i="21" s="1"/>
  <c r="Q141" i="2"/>
  <c r="I27" i="21" s="1"/>
  <c r="Q145" i="2"/>
  <c r="I31" i="21" s="1"/>
  <c r="Q149" i="2"/>
  <c r="I35" i="21" s="1"/>
  <c r="Q153" i="2"/>
  <c r="I39" i="21" s="1"/>
  <c r="Q177" i="2"/>
  <c r="I63" i="21" s="1"/>
  <c r="Q181" i="2"/>
  <c r="I67" i="21" s="1"/>
  <c r="Q185" i="2"/>
  <c r="I71" i="21" s="1"/>
  <c r="Q189" i="2"/>
  <c r="I75" i="21" s="1"/>
  <c r="Q192" i="2"/>
  <c r="I78" i="21" s="1"/>
  <c r="Q193" i="2"/>
  <c r="I79" i="21" s="1"/>
  <c r="Q196" i="2"/>
  <c r="I82" i="21" s="1"/>
  <c r="Q197" i="2"/>
  <c r="I83" i="21" s="1"/>
  <c r="Q200" i="2"/>
  <c r="I86" i="21" s="1"/>
  <c r="Q201" i="2"/>
  <c r="I87" i="21" s="1"/>
  <c r="Q204" i="2"/>
  <c r="I90" i="21" s="1"/>
  <c r="Q21" i="2"/>
  <c r="Q25" i="2"/>
  <c r="Q29" i="2"/>
  <c r="Q33" i="2"/>
  <c r="D31" i="21" s="1"/>
  <c r="Q38" i="2"/>
  <c r="Q42" i="2"/>
  <c r="Q46" i="2"/>
  <c r="D43" i="21" s="1"/>
  <c r="Q50" i="2"/>
  <c r="D47" i="21" s="1"/>
  <c r="Q54" i="2"/>
  <c r="Q58" i="2"/>
  <c r="D55" i="21" s="1"/>
  <c r="Q62" i="2"/>
  <c r="D59" i="21" s="1"/>
  <c r="Q66" i="2"/>
  <c r="Q70" i="2"/>
  <c r="Q74" i="2"/>
  <c r="D71" i="21" s="1"/>
  <c r="Q78" i="2"/>
  <c r="D75" i="21" s="1"/>
  <c r="Q82" i="2"/>
  <c r="D79" i="21" s="1"/>
  <c r="Q86" i="2"/>
  <c r="D83" i="21" s="1"/>
  <c r="Q90" i="2"/>
  <c r="D87" i="21" s="1"/>
  <c r="Q94" i="2"/>
  <c r="D91" i="21" s="1"/>
  <c r="Q98" i="2"/>
  <c r="D95" i="21" s="1"/>
  <c r="Q102" i="2"/>
  <c r="D99" i="21" s="1"/>
  <c r="Q106" i="2"/>
  <c r="D103" i="21" s="1"/>
  <c r="Q110" i="2"/>
  <c r="D107" i="21" s="1"/>
  <c r="Q114" i="2"/>
  <c r="D111" i="21" s="1"/>
  <c r="Q118" i="2"/>
  <c r="I4" i="21" s="1"/>
  <c r="Q122" i="2"/>
  <c r="I8" i="21" s="1"/>
  <c r="Q126" i="2"/>
  <c r="I12" i="21" s="1"/>
  <c r="Q130" i="2"/>
  <c r="I16" i="21" s="1"/>
  <c r="Q134" i="2"/>
  <c r="I20" i="21" s="1"/>
  <c r="Q138" i="2"/>
  <c r="I24" i="21" s="1"/>
  <c r="Q142" i="2"/>
  <c r="I28" i="21" s="1"/>
  <c r="Q146" i="2"/>
  <c r="I32" i="21" s="1"/>
  <c r="Q150" i="2"/>
  <c r="I36" i="21" s="1"/>
  <c r="Q154" i="2"/>
  <c r="I40" i="21" s="1"/>
  <c r="Q157" i="2"/>
  <c r="I43" i="21" s="1"/>
  <c r="Q160" i="2"/>
  <c r="I46" i="21" s="1"/>
  <c r="Q165" i="2"/>
  <c r="I51" i="21" s="1"/>
  <c r="Q168" i="2"/>
  <c r="I54" i="21" s="1"/>
  <c r="Q173" i="2"/>
  <c r="I59" i="21" s="1"/>
  <c r="Q179" i="2"/>
  <c r="I65" i="21" s="1"/>
  <c r="Q183" i="2"/>
  <c r="I69" i="21" s="1"/>
  <c r="Q187" i="2"/>
  <c r="I73" i="21" s="1"/>
  <c r="Q191" i="2"/>
  <c r="I77" i="21" s="1"/>
  <c r="Q194" i="2"/>
  <c r="I80" i="21" s="1"/>
  <c r="Q195" i="2"/>
  <c r="I81" i="21" s="1"/>
  <c r="Q198" i="2"/>
  <c r="I84" i="21" s="1"/>
  <c r="Q199" i="2"/>
  <c r="I85" i="21" s="1"/>
  <c r="Q202" i="2"/>
  <c r="I88" i="21" s="1"/>
  <c r="Q203" i="2"/>
  <c r="I89" i="21" s="1"/>
  <c r="Q22" i="2"/>
  <c r="D20" i="21" s="1"/>
  <c r="Q26" i="2"/>
  <c r="D24" i="21" s="1"/>
  <c r="Q30" i="2"/>
  <c r="D28" i="21" s="1"/>
  <c r="Q34" i="2"/>
  <c r="D32" i="21" s="1"/>
  <c r="Q39" i="2"/>
  <c r="Q43" i="2"/>
  <c r="D40" i="21" s="1"/>
  <c r="Q47" i="2"/>
  <c r="Q51" i="2"/>
  <c r="D48" i="21" s="1"/>
  <c r="Q55" i="2"/>
  <c r="D52" i="21" s="1"/>
  <c r="Q59" i="2"/>
  <c r="D56" i="21" s="1"/>
  <c r="Q63" i="2"/>
  <c r="Q67" i="2"/>
  <c r="D64" i="21" s="1"/>
  <c r="Q71" i="2"/>
  <c r="D68" i="21" s="1"/>
  <c r="Q75" i="2"/>
  <c r="Q79" i="2"/>
  <c r="D76" i="21" s="1"/>
  <c r="Q83" i="2"/>
  <c r="D80" i="21" s="1"/>
  <c r="Q87" i="2"/>
  <c r="D84" i="21" s="1"/>
  <c r="Q91" i="2"/>
  <c r="D88" i="21" s="1"/>
  <c r="Q95" i="2"/>
  <c r="D92" i="21" s="1"/>
  <c r="Q99" i="2"/>
  <c r="D96" i="21" s="1"/>
  <c r="Q103" i="2"/>
  <c r="D100" i="21" s="1"/>
  <c r="Q107" i="2"/>
  <c r="D104" i="21" s="1"/>
  <c r="Q111" i="2"/>
  <c r="D108" i="21" s="1"/>
  <c r="Q115" i="2"/>
  <c r="D112" i="21" s="1"/>
  <c r="Q119" i="2"/>
  <c r="I5" i="21" s="1"/>
  <c r="Q123" i="2"/>
  <c r="I9" i="21" s="1"/>
  <c r="Q127" i="2"/>
  <c r="I13" i="21" s="1"/>
  <c r="Q131" i="2"/>
  <c r="I17" i="21" s="1"/>
  <c r="Q135" i="2"/>
  <c r="I21" i="21" s="1"/>
  <c r="Q139" i="2"/>
  <c r="I25" i="21" s="1"/>
  <c r="Q143" i="2"/>
  <c r="I29" i="21" s="1"/>
  <c r="Q147" i="2"/>
  <c r="I33" i="21" s="1"/>
  <c r="Q151" i="2"/>
  <c r="I37" i="21" s="1"/>
  <c r="Q155" i="2"/>
  <c r="I41" i="21" s="1"/>
  <c r="Q156" i="2"/>
  <c r="I42" i="21" s="1"/>
  <c r="Q159" i="2"/>
  <c r="I45" i="21" s="1"/>
  <c r="Q162" i="2"/>
  <c r="I48" i="21" s="1"/>
  <c r="Q167" i="2"/>
  <c r="I53" i="21" s="1"/>
  <c r="Q170" i="2"/>
  <c r="I56" i="21" s="1"/>
  <c r="Q175" i="2"/>
  <c r="I61" i="21" s="1"/>
  <c r="Q158" i="2"/>
  <c r="I44" i="21" s="1"/>
  <c r="Q163" i="2"/>
  <c r="I49" i="21" s="1"/>
  <c r="Q166" i="2"/>
  <c r="I52" i="21" s="1"/>
  <c r="Q171" i="2"/>
  <c r="I57" i="21" s="1"/>
  <c r="Q174" i="2"/>
  <c r="I60" i="21" s="1"/>
  <c r="I17" i="2"/>
  <c r="Q17" i="2"/>
  <c r="I10" i="2"/>
  <c r="J10" i="2"/>
  <c r="Q10" i="2"/>
  <c r="D8" i="21" s="1"/>
  <c r="I11" i="2"/>
  <c r="Q11" i="2"/>
  <c r="D9" i="21" s="1"/>
  <c r="C12" i="21"/>
  <c r="C12" i="26"/>
  <c r="B12" i="21"/>
  <c r="B12" i="26"/>
  <c r="C11" i="21"/>
  <c r="C11" i="26"/>
  <c r="D41" i="30" s="1"/>
  <c r="B11" i="21"/>
  <c r="B11" i="26"/>
  <c r="C41" i="30" s="1"/>
  <c r="C10" i="26"/>
  <c r="D39" i="30" s="1"/>
  <c r="C10" i="21"/>
  <c r="B10" i="21"/>
  <c r="B10" i="26"/>
  <c r="C39" i="30" s="1"/>
  <c r="K18" i="2"/>
  <c r="D16" i="26"/>
  <c r="D16" i="23"/>
  <c r="J18" i="2"/>
  <c r="I18" i="2"/>
  <c r="Q18" i="2"/>
  <c r="D16" i="21" s="1"/>
  <c r="C16" i="21"/>
  <c r="C16" i="26"/>
  <c r="B16" i="21"/>
  <c r="B16" i="26"/>
  <c r="B2" i="26"/>
  <c r="B2" i="21"/>
  <c r="C4" i="26"/>
  <c r="C4" i="21"/>
  <c r="C3" i="26"/>
  <c r="C3" i="21"/>
  <c r="B4" i="26"/>
  <c r="B4" i="21"/>
  <c r="B3" i="26"/>
  <c r="B3" i="21"/>
  <c r="C5" i="26"/>
  <c r="C5" i="21"/>
  <c r="C2" i="26"/>
  <c r="C2" i="21"/>
  <c r="B5" i="26"/>
  <c r="B5" i="21"/>
  <c r="D19" i="21" l="1"/>
  <c r="D15" i="21"/>
  <c r="D44" i="21"/>
  <c r="D72" i="21"/>
  <c r="D36" i="21"/>
  <c r="D67" i="21"/>
  <c r="D35" i="21"/>
  <c r="D27" i="21"/>
  <c r="D46" i="21"/>
  <c r="D53" i="21"/>
  <c r="D2" i="21"/>
  <c r="D13" i="21"/>
  <c r="D11" i="24"/>
  <c r="A48" i="26"/>
  <c r="A48" i="21"/>
  <c r="A60" i="26"/>
  <c r="A60" i="21"/>
  <c r="B15" i="23"/>
  <c r="C15" i="23"/>
  <c r="D23" i="21"/>
  <c r="D42" i="21"/>
  <c r="D49" i="21"/>
  <c r="D17" i="21"/>
  <c r="D4" i="24"/>
  <c r="C4" i="24" s="1"/>
  <c r="A34" i="21"/>
  <c r="A34" i="26"/>
  <c r="A23" i="21"/>
  <c r="A23" i="26"/>
  <c r="D16" i="24"/>
  <c r="A58" i="21"/>
  <c r="A58" i="26"/>
  <c r="D51" i="21"/>
  <c r="D70" i="21"/>
  <c r="D45" i="21"/>
  <c r="D5" i="21"/>
  <c r="D12" i="21"/>
  <c r="B58" i="23"/>
  <c r="C58" i="23"/>
  <c r="D41" i="21"/>
  <c r="B34" i="23"/>
  <c r="E34" i="23" s="1"/>
  <c r="C34" i="23"/>
  <c r="D62" i="21"/>
  <c r="D69" i="21"/>
  <c r="D4" i="21"/>
  <c r="D11" i="21"/>
  <c r="B37" i="23"/>
  <c r="C37" i="23"/>
  <c r="B68" i="23"/>
  <c r="C68" i="23"/>
  <c r="C34" i="24"/>
  <c r="B34" i="24"/>
  <c r="E34" i="24" s="1"/>
  <c r="C32" i="24"/>
  <c r="B32" i="24"/>
  <c r="E32" i="24" s="1"/>
  <c r="B58" i="24"/>
  <c r="E58" i="24" s="1"/>
  <c r="C58" i="24"/>
  <c r="D39" i="21"/>
  <c r="D58" i="21"/>
  <c r="D26" i="21"/>
  <c r="D65" i="21"/>
  <c r="D33" i="21"/>
  <c r="D7" i="21"/>
  <c r="A68" i="26"/>
  <c r="A68" i="21"/>
  <c r="B37" i="24"/>
  <c r="E37" i="24" s="1"/>
  <c r="C37" i="24"/>
  <c r="B68" i="24"/>
  <c r="E68" i="24" s="1"/>
  <c r="C68" i="24"/>
  <c r="B32" i="23"/>
  <c r="C32" i="23"/>
  <c r="C48" i="23"/>
  <c r="B48" i="23"/>
  <c r="D22" i="21"/>
  <c r="D61" i="21"/>
  <c r="D29" i="21"/>
  <c r="D6" i="21"/>
  <c r="A71" i="21"/>
  <c r="A71" i="26"/>
  <c r="D3" i="21"/>
  <c r="D10" i="21"/>
  <c r="C30" i="23"/>
  <c r="B30" i="23"/>
  <c r="D60" i="21"/>
  <c r="D63" i="21"/>
  <c r="D18" i="21"/>
  <c r="D57" i="21"/>
  <c r="D25" i="21"/>
  <c r="D14" i="21"/>
  <c r="A32" i="26"/>
  <c r="A32" i="21"/>
  <c r="A30" i="21"/>
  <c r="A30" i="26"/>
  <c r="A37" i="26"/>
  <c r="A37" i="21"/>
  <c r="B48" i="24"/>
  <c r="E48" i="24" s="1"/>
  <c r="C48" i="24"/>
  <c r="B30" i="24"/>
  <c r="E30" i="24" s="1"/>
  <c r="C30" i="24"/>
  <c r="D9" i="24"/>
  <c r="A9" i="21"/>
  <c r="A9" i="26"/>
  <c r="D15" i="24"/>
  <c r="A15" i="21"/>
  <c r="A15" i="26"/>
  <c r="B5" i="2"/>
  <c r="B16" i="2"/>
  <c r="B12" i="2"/>
  <c r="B8" i="2"/>
  <c r="B15" i="2"/>
  <c r="B7" i="2"/>
  <c r="B4" i="2"/>
  <c r="B18" i="2"/>
  <c r="B14" i="2"/>
  <c r="B10" i="2"/>
  <c r="B6" i="2"/>
  <c r="B13" i="2"/>
  <c r="B9" i="2"/>
  <c r="B11" i="2"/>
  <c r="F203" i="1"/>
  <c r="B17" i="2"/>
  <c r="C32" i="30"/>
  <c r="D6" i="28"/>
  <c r="D1" i="30"/>
  <c r="E3" i="28"/>
  <c r="E6" i="28"/>
  <c r="D32" i="30"/>
  <c r="C2" i="30"/>
  <c r="D4" i="28"/>
  <c r="D5" i="28"/>
  <c r="C3" i="30"/>
  <c r="E4" i="28"/>
  <c r="D2" i="30"/>
  <c r="E5" i="28"/>
  <c r="D3" i="30"/>
  <c r="D3" i="28"/>
  <c r="C1" i="30"/>
  <c r="B16" i="24"/>
  <c r="C16" i="24"/>
  <c r="A16" i="26"/>
  <c r="A16" i="21"/>
  <c r="B16" i="23"/>
  <c r="C16" i="23"/>
  <c r="A8" i="26"/>
  <c r="A8" i="21"/>
  <c r="D8" i="24"/>
  <c r="B2" i="24"/>
  <c r="E2" i="24" s="1"/>
  <c r="C2" i="24"/>
  <c r="B2" i="23"/>
  <c r="C2" i="23"/>
  <c r="F1" i="30"/>
  <c r="G3" i="28"/>
  <c r="F66" i="28"/>
  <c r="F64" i="28"/>
  <c r="E65" i="28"/>
  <c r="D66" i="28"/>
  <c r="D64" i="28"/>
  <c r="F65" i="28"/>
  <c r="E66" i="28"/>
  <c r="E64" i="28"/>
  <c r="D65" i="28"/>
  <c r="G64" i="28"/>
  <c r="G65" i="28"/>
  <c r="G66" i="28"/>
  <c r="A2" i="26"/>
  <c r="C3" i="28" s="1"/>
  <c r="A2" i="21"/>
  <c r="C40" i="30"/>
  <c r="C37" i="30"/>
  <c r="C34" i="30"/>
  <c r="C4" i="30"/>
  <c r="C31" i="30"/>
  <c r="C16" i="30"/>
  <c r="C15" i="30"/>
  <c r="E69" i="28"/>
  <c r="D68" i="28"/>
  <c r="C9" i="28"/>
  <c r="G9" i="28" s="1"/>
  <c r="F68" i="28"/>
  <c r="E68" i="28"/>
  <c r="F33" i="28"/>
  <c r="F11" i="28"/>
  <c r="F69" i="28"/>
  <c r="F10" i="28"/>
  <c r="C33" i="28"/>
  <c r="G33" i="28" s="1"/>
  <c r="C11" i="28"/>
  <c r="G11" i="28" s="1"/>
  <c r="D69" i="28"/>
  <c r="F9" i="28"/>
  <c r="C10" i="28"/>
  <c r="G10" i="28" s="1"/>
  <c r="E33" i="28"/>
  <c r="D33" i="28"/>
  <c r="F96" i="28"/>
  <c r="E96" i="28"/>
  <c r="D96" i="28"/>
  <c r="E49" i="28"/>
  <c r="F49" i="28"/>
  <c r="C49" i="28"/>
  <c r="G49" i="28" s="1"/>
  <c r="D49" i="28"/>
  <c r="D11" i="28"/>
  <c r="E9" i="28"/>
  <c r="E11" i="28"/>
  <c r="D10" i="28"/>
  <c r="E10" i="28"/>
  <c r="D9" i="28"/>
  <c r="C96" i="28"/>
  <c r="G96" i="28" s="1"/>
  <c r="C69" i="28"/>
  <c r="G69" i="28" s="1"/>
  <c r="C68" i="28"/>
  <c r="G68" i="28" s="1"/>
  <c r="F72" i="28"/>
  <c r="C72" i="28"/>
  <c r="G72" i="28" s="1"/>
  <c r="D72" i="28"/>
  <c r="E72" i="28"/>
  <c r="F74" i="28"/>
  <c r="E74" i="28"/>
  <c r="D74" i="28"/>
  <c r="C74" i="28"/>
  <c r="G74" i="28" s="1"/>
  <c r="C73" i="28"/>
  <c r="G73" i="28" s="1"/>
  <c r="D73" i="28"/>
  <c r="E73" i="28"/>
  <c r="F73" i="28"/>
  <c r="F13" i="28"/>
  <c r="C13" i="28"/>
  <c r="G13" i="28" s="1"/>
  <c r="D13" i="28"/>
  <c r="E13" i="28"/>
  <c r="F15" i="28"/>
  <c r="E15" i="28"/>
  <c r="D15" i="28"/>
  <c r="C15" i="28"/>
  <c r="G15" i="28" s="1"/>
  <c r="C14" i="28"/>
  <c r="G14" i="28" s="1"/>
  <c r="D14" i="28"/>
  <c r="E14" i="28"/>
  <c r="F14" i="28"/>
  <c r="C6" i="30"/>
  <c r="C5" i="30"/>
  <c r="C34" i="28"/>
  <c r="G34" i="28" s="1"/>
  <c r="F34" i="28"/>
  <c r="E34" i="28"/>
  <c r="D34" i="28"/>
  <c r="E35" i="28"/>
  <c r="D41" i="28"/>
  <c r="F41" i="28"/>
  <c r="C41" i="28"/>
  <c r="G41" i="28" s="1"/>
  <c r="F35" i="28"/>
  <c r="C35" i="28"/>
  <c r="G35" i="28" s="1"/>
  <c r="E41" i="28"/>
  <c r="D35" i="28"/>
  <c r="D70" i="28"/>
  <c r="F37" i="28"/>
  <c r="F70" i="28"/>
  <c r="E70" i="28"/>
  <c r="C37" i="28"/>
  <c r="G37" i="28" s="1"/>
  <c r="D82" i="28"/>
  <c r="F51" i="28"/>
  <c r="F55" i="28"/>
  <c r="F59" i="28"/>
  <c r="F106" i="28"/>
  <c r="F110" i="28"/>
  <c r="F114" i="28"/>
  <c r="F118" i="28"/>
  <c r="F47" i="28"/>
  <c r="C47" i="28"/>
  <c r="G47" i="28" s="1"/>
  <c r="C55" i="28"/>
  <c r="G55" i="28" s="1"/>
  <c r="C51" i="28"/>
  <c r="G51" i="28" s="1"/>
  <c r="C59" i="28"/>
  <c r="G59" i="28" s="1"/>
  <c r="C106" i="28"/>
  <c r="G106" i="28" s="1"/>
  <c r="C114" i="28"/>
  <c r="G114" i="28" s="1"/>
  <c r="C118" i="28"/>
  <c r="G118" i="28" s="1"/>
  <c r="C110" i="28"/>
  <c r="G110" i="28" s="1"/>
  <c r="D59" i="28"/>
  <c r="D110" i="28"/>
  <c r="D106" i="28"/>
  <c r="D47" i="28"/>
  <c r="E47" i="28"/>
  <c r="E51" i="28"/>
  <c r="E106" i="28"/>
  <c r="E110" i="28"/>
  <c r="D118" i="28"/>
  <c r="D51" i="28"/>
  <c r="D114" i="28"/>
  <c r="D55" i="28"/>
  <c r="E55" i="28"/>
  <c r="E59" i="28"/>
  <c r="E114" i="28"/>
  <c r="E118" i="28"/>
  <c r="E38" i="28"/>
  <c r="E31" i="28"/>
  <c r="E57" i="28"/>
  <c r="E21" i="28"/>
  <c r="E45" i="28"/>
  <c r="E43" i="28"/>
  <c r="E19" i="28"/>
  <c r="E93" i="28"/>
  <c r="D94" i="28"/>
  <c r="E97" i="28"/>
  <c r="D42" i="28"/>
  <c r="D97" i="28"/>
  <c r="F97" i="28"/>
  <c r="F92" i="28"/>
  <c r="C42" i="28"/>
  <c r="G42" i="28" s="1"/>
  <c r="F42" i="28"/>
  <c r="C43" i="28"/>
  <c r="G43" i="28" s="1"/>
  <c r="E94" i="28"/>
  <c r="D43" i="28"/>
  <c r="D93" i="28"/>
  <c r="E42" i="28"/>
  <c r="E92" i="28"/>
  <c r="D92" i="28"/>
  <c r="C82" i="28"/>
  <c r="G82" i="28" s="1"/>
  <c r="C76" i="28"/>
  <c r="G76" i="28" s="1"/>
  <c r="C109" i="28"/>
  <c r="G109" i="28" s="1"/>
  <c r="C89" i="28"/>
  <c r="G89" i="28" s="1"/>
  <c r="C80" i="28"/>
  <c r="G80" i="28" s="1"/>
  <c r="C84" i="28"/>
  <c r="G84" i="28" s="1"/>
  <c r="C88" i="28"/>
  <c r="G88" i="28" s="1"/>
  <c r="C85" i="28"/>
  <c r="G85" i="28" s="1"/>
  <c r="C81" i="28"/>
  <c r="G81" i="28" s="1"/>
  <c r="C77" i="28"/>
  <c r="G77" i="28" s="1"/>
  <c r="C108" i="28"/>
  <c r="G108" i="28" s="1"/>
  <c r="C105" i="28"/>
  <c r="G105" i="28" s="1"/>
  <c r="C116" i="28"/>
  <c r="G116" i="28" s="1"/>
  <c r="C113" i="28"/>
  <c r="G113" i="28" s="1"/>
  <c r="C100" i="28"/>
  <c r="G100" i="28" s="1"/>
  <c r="C94" i="28"/>
  <c r="G94" i="28" s="1"/>
  <c r="C90" i="28"/>
  <c r="G90" i="28" s="1"/>
  <c r="C102" i="28"/>
  <c r="G102" i="28" s="1"/>
  <c r="C93" i="28"/>
  <c r="G93" i="28" s="1"/>
  <c r="C98" i="28"/>
  <c r="G98" i="28" s="1"/>
  <c r="C101" i="28"/>
  <c r="G101" i="28" s="1"/>
  <c r="C78" i="28"/>
  <c r="G78" i="28" s="1"/>
  <c r="C86" i="28"/>
  <c r="G86" i="28" s="1"/>
  <c r="C117" i="28"/>
  <c r="G117" i="28" s="1"/>
  <c r="E50" i="28"/>
  <c r="E22" i="28"/>
  <c r="E29" i="28"/>
  <c r="E27" i="28"/>
  <c r="E17" i="28"/>
  <c r="E98" i="28"/>
  <c r="E77" i="28"/>
  <c r="E117" i="28"/>
  <c r="E109" i="28"/>
  <c r="E100" i="28"/>
  <c r="E105" i="28"/>
  <c r="E84" i="28"/>
  <c r="E76" i="28"/>
  <c r="E113" i="28"/>
  <c r="E102" i="28"/>
  <c r="E78" i="28"/>
  <c r="E82" i="28"/>
  <c r="E104" i="28"/>
  <c r="D84" i="28"/>
  <c r="D116" i="28"/>
  <c r="D22" i="28"/>
  <c r="D23" i="28"/>
  <c r="D21" i="28"/>
  <c r="D17" i="28"/>
  <c r="D102" i="28"/>
  <c r="D81" i="28"/>
  <c r="D117" i="28"/>
  <c r="D89" i="28"/>
  <c r="D101" i="28"/>
  <c r="D108" i="28"/>
  <c r="D100" i="28"/>
  <c r="D45" i="28"/>
  <c r="D31" i="28"/>
  <c r="D50" i="28"/>
  <c r="D77" i="28"/>
  <c r="D85" i="28"/>
  <c r="D29" i="28"/>
  <c r="D18" i="28"/>
  <c r="D26" i="28"/>
  <c r="C7" i="30"/>
  <c r="C26" i="30"/>
  <c r="C30" i="30"/>
  <c r="C24" i="30"/>
  <c r="C22" i="30"/>
  <c r="C21" i="30"/>
  <c r="C28" i="30"/>
  <c r="C29" i="30"/>
  <c r="C11" i="30"/>
  <c r="C10" i="30"/>
  <c r="C12" i="30"/>
  <c r="C8" i="30"/>
  <c r="C14" i="30"/>
  <c r="C13" i="30"/>
  <c r="C27" i="30"/>
  <c r="C9" i="30"/>
  <c r="C25" i="30"/>
  <c r="C18" i="30"/>
  <c r="C17" i="30"/>
  <c r="C23" i="30"/>
  <c r="C20" i="30"/>
  <c r="F80" i="28"/>
  <c r="F94" i="28"/>
  <c r="F50" i="28"/>
  <c r="C39" i="28"/>
  <c r="G39" i="28" s="1"/>
  <c r="F81" i="28"/>
  <c r="F108" i="28"/>
  <c r="F54" i="28"/>
  <c r="F112" i="28"/>
  <c r="F22" i="28"/>
  <c r="C38" i="28"/>
  <c r="G38" i="28" s="1"/>
  <c r="F39" i="28"/>
  <c r="C23" i="28"/>
  <c r="G23" i="28" s="1"/>
  <c r="F100" i="28"/>
  <c r="C45" i="28"/>
  <c r="G45" i="28" s="1"/>
  <c r="F113" i="28"/>
  <c r="C31" i="28"/>
  <c r="G31" i="28" s="1"/>
  <c r="F53" i="28"/>
  <c r="F86" i="28"/>
  <c r="F89" i="28"/>
  <c r="F57" i="28"/>
  <c r="F98" i="28"/>
  <c r="C27" i="28"/>
  <c r="G27" i="28" s="1"/>
  <c r="F26" i="28"/>
  <c r="C21" i="28"/>
  <c r="G21" i="28" s="1"/>
  <c r="F58" i="28"/>
  <c r="F76" i="28"/>
  <c r="C29" i="28"/>
  <c r="G29" i="28" s="1"/>
  <c r="C30" i="28"/>
  <c r="G30" i="28" s="1"/>
  <c r="F38" i="28"/>
  <c r="F109" i="28"/>
  <c r="F116" i="28"/>
  <c r="F117" i="28"/>
  <c r="F19" i="28"/>
  <c r="F30" i="28"/>
  <c r="F43" i="28"/>
  <c r="C54" i="28"/>
  <c r="G54" i="28" s="1"/>
  <c r="F85" i="28"/>
  <c r="F31" i="28"/>
  <c r="F77" i="28"/>
  <c r="C50" i="28"/>
  <c r="G50" i="28" s="1"/>
  <c r="C25" i="28"/>
  <c r="G25" i="28" s="1"/>
  <c r="F25" i="28"/>
  <c r="F88" i="28"/>
  <c r="C17" i="28"/>
  <c r="G17" i="28" s="1"/>
  <c r="F18" i="28"/>
  <c r="F90" i="28"/>
  <c r="F84" i="28"/>
  <c r="F45" i="28"/>
  <c r="F102" i="28"/>
  <c r="C57" i="28"/>
  <c r="G57" i="28" s="1"/>
  <c r="F82" i="28"/>
  <c r="C53" i="28"/>
  <c r="G53" i="28" s="1"/>
  <c r="F29" i="28"/>
  <c r="C46" i="28"/>
  <c r="G46" i="28" s="1"/>
  <c r="F46" i="28"/>
  <c r="F104" i="28"/>
  <c r="F21" i="28"/>
  <c r="F27" i="28"/>
  <c r="C58" i="28"/>
  <c r="G58" i="28" s="1"/>
  <c r="C18" i="28"/>
  <c r="G18" i="28" s="1"/>
  <c r="C19" i="28"/>
  <c r="G19" i="28" s="1"/>
  <c r="F93" i="28"/>
  <c r="F78" i="28"/>
  <c r="F17" i="28"/>
  <c r="C26" i="28"/>
  <c r="G26" i="28" s="1"/>
  <c r="F101" i="28"/>
  <c r="F105" i="28"/>
  <c r="F23" i="28"/>
  <c r="C22" i="28"/>
  <c r="G22" i="28" s="1"/>
  <c r="E25" i="28"/>
  <c r="E30" i="28"/>
  <c r="E58" i="28"/>
  <c r="E23" i="28"/>
  <c r="E39" i="28"/>
  <c r="E46" i="28"/>
  <c r="E26" i="28"/>
  <c r="E53" i="28"/>
  <c r="E54" i="28"/>
  <c r="E18" i="28"/>
  <c r="E80" i="28"/>
  <c r="E88" i="28"/>
  <c r="E86" i="28"/>
  <c r="E81" i="28"/>
  <c r="E101" i="28"/>
  <c r="E112" i="28"/>
  <c r="E85" i="28"/>
  <c r="E108" i="28"/>
  <c r="E89" i="28"/>
  <c r="E90" i="28"/>
  <c r="E116" i="28"/>
  <c r="D57" i="28"/>
  <c r="D30" i="28"/>
  <c r="D112" i="28"/>
  <c r="D98" i="28"/>
  <c r="D105" i="28"/>
  <c r="D38" i="28"/>
  <c r="D46" i="28"/>
  <c r="D19" i="28"/>
  <c r="D80" i="28"/>
  <c r="D104" i="28"/>
  <c r="D54" i="28"/>
  <c r="D25" i="28"/>
  <c r="D39" i="28"/>
  <c r="D58" i="28"/>
  <c r="D88" i="28"/>
  <c r="D27" i="28"/>
  <c r="D86" i="28"/>
  <c r="D109" i="28"/>
  <c r="D113" i="28"/>
  <c r="D78" i="28"/>
  <c r="D90" i="28"/>
  <c r="D53" i="28"/>
  <c r="D76" i="28"/>
  <c r="E37" i="28"/>
  <c r="C19" i="30"/>
  <c r="D37" i="28"/>
  <c r="C97" i="28"/>
  <c r="G97" i="28" s="1"/>
  <c r="C104" i="28"/>
  <c r="G104" i="28" s="1"/>
  <c r="C112" i="28"/>
  <c r="G112" i="28" s="1"/>
  <c r="C92" i="28"/>
  <c r="G92" i="28" s="1"/>
  <c r="C70" i="28"/>
  <c r="G70" i="28" s="1"/>
  <c r="D7" i="24"/>
  <c r="A7" i="26"/>
  <c r="A7" i="21"/>
  <c r="B3" i="24"/>
  <c r="E3" i="24" s="1"/>
  <c r="C3" i="24"/>
  <c r="F2" i="30"/>
  <c r="G4" i="28"/>
  <c r="C3" i="23"/>
  <c r="B3" i="23"/>
  <c r="A3" i="26"/>
  <c r="C4" i="28" s="1"/>
  <c r="A3" i="21"/>
  <c r="B4" i="24"/>
  <c r="A4" i="26"/>
  <c r="C5" i="28" s="1"/>
  <c r="A4" i="21"/>
  <c r="F3" i="30"/>
  <c r="G5" i="28"/>
  <c r="B4" i="23"/>
  <c r="C4" i="23"/>
  <c r="D5" i="24"/>
  <c r="A5" i="26"/>
  <c r="C6" i="28" s="1"/>
  <c r="A5" i="21"/>
  <c r="G6" i="28"/>
  <c r="F32" i="30"/>
  <c r="C5" i="23"/>
  <c r="B5" i="23"/>
  <c r="B10" i="24"/>
  <c r="C10" i="24"/>
  <c r="A10" i="26"/>
  <c r="A10" i="21"/>
  <c r="C10" i="23"/>
  <c r="B10" i="23"/>
  <c r="B11" i="23"/>
  <c r="C11" i="23"/>
  <c r="B11" i="24"/>
  <c r="C11" i="24"/>
  <c r="A11" i="26"/>
  <c r="A11" i="21"/>
  <c r="B12" i="23"/>
  <c r="C12" i="23"/>
  <c r="B12" i="24"/>
  <c r="C12" i="24"/>
  <c r="A12" i="26"/>
  <c r="A12" i="21"/>
  <c r="E83" i="23" l="1"/>
  <c r="E78" i="23"/>
  <c r="E79" i="23"/>
  <c r="E80" i="23"/>
  <c r="E81" i="23"/>
  <c r="E38" i="23"/>
  <c r="E66" i="23"/>
  <c r="E29" i="23"/>
  <c r="E28" i="23"/>
  <c r="E59" i="23"/>
  <c r="E62" i="23"/>
  <c r="E53" i="23"/>
  <c r="E48" i="23"/>
  <c r="G48" i="24"/>
  <c r="J48" i="24"/>
  <c r="K48" i="24"/>
  <c r="F48" i="24"/>
  <c r="A48" i="24" s="1"/>
  <c r="H48" i="24"/>
  <c r="I48" i="24"/>
  <c r="L48" i="24"/>
  <c r="F58" i="24"/>
  <c r="A58" i="24" s="1"/>
  <c r="G58" i="24"/>
  <c r="I58" i="24"/>
  <c r="K58" i="24"/>
  <c r="J58" i="24"/>
  <c r="H58" i="24"/>
  <c r="L58" i="24"/>
  <c r="E37" i="23"/>
  <c r="G32" i="24"/>
  <c r="L32" i="24"/>
  <c r="K32" i="24"/>
  <c r="J32" i="24"/>
  <c r="I32" i="24"/>
  <c r="F32" i="24"/>
  <c r="A32" i="24" s="1"/>
  <c r="H32" i="24"/>
  <c r="E58" i="23"/>
  <c r="E32" i="23"/>
  <c r="I34" i="24"/>
  <c r="L34" i="24"/>
  <c r="H34" i="24"/>
  <c r="J34" i="24"/>
  <c r="K34" i="24"/>
  <c r="G34" i="24"/>
  <c r="F34" i="24"/>
  <c r="A34" i="24" s="1"/>
  <c r="E52" i="23"/>
  <c r="E18" i="23"/>
  <c r="E50" i="23"/>
  <c r="E49" i="23"/>
  <c r="E74" i="23"/>
  <c r="E47" i="23"/>
  <c r="E20" i="23"/>
  <c r="E35" i="23"/>
  <c r="E64" i="23"/>
  <c r="E56" i="23"/>
  <c r="E55" i="23"/>
  <c r="E45" i="23"/>
  <c r="E31" i="23"/>
  <c r="E39" i="23"/>
  <c r="E63" i="23"/>
  <c r="E54" i="23"/>
  <c r="E51" i="23"/>
  <c r="E69" i="23"/>
  <c r="E75" i="23"/>
  <c r="E72" i="23"/>
  <c r="E46" i="23"/>
  <c r="E22" i="23"/>
  <c r="E73" i="23"/>
  <c r="E61" i="23"/>
  <c r="E76" i="23"/>
  <c r="E65" i="23"/>
  <c r="E27" i="23"/>
  <c r="E41" i="23"/>
  <c r="E26" i="23"/>
  <c r="E25" i="23"/>
  <c r="E17" i="23"/>
  <c r="E21" i="23"/>
  <c r="E19" i="23"/>
  <c r="E67" i="23"/>
  <c r="E70" i="23"/>
  <c r="E33" i="23"/>
  <c r="E57" i="23"/>
  <c r="E24" i="23"/>
  <c r="E42" i="23"/>
  <c r="E36" i="23"/>
  <c r="E40" i="23"/>
  <c r="E44" i="23"/>
  <c r="E43" i="23"/>
  <c r="E71" i="23"/>
  <c r="E60" i="23"/>
  <c r="E23" i="23"/>
  <c r="J68" i="24"/>
  <c r="K68" i="24"/>
  <c r="H68" i="24"/>
  <c r="F68" i="24"/>
  <c r="A68" i="24" s="1"/>
  <c r="G68" i="24"/>
  <c r="L68" i="24"/>
  <c r="I68" i="24"/>
  <c r="E30" i="23"/>
  <c r="L30" i="24"/>
  <c r="G30" i="24"/>
  <c r="I30" i="24"/>
  <c r="F30" i="24"/>
  <c r="A30" i="24" s="1"/>
  <c r="H30" i="24"/>
  <c r="J30" i="24"/>
  <c r="K30" i="24"/>
  <c r="F37" i="24"/>
  <c r="A37" i="24" s="1"/>
  <c r="K37" i="24"/>
  <c r="J37" i="24"/>
  <c r="H37" i="24"/>
  <c r="L37" i="24"/>
  <c r="I37" i="24"/>
  <c r="G37" i="24"/>
  <c r="E68" i="23"/>
  <c r="I34" i="23"/>
  <c r="K34" i="23"/>
  <c r="L34" i="23"/>
  <c r="J34" i="23"/>
  <c r="G34" i="23"/>
  <c r="F34" i="23"/>
  <c r="A34" i="23" s="1"/>
  <c r="H34" i="23"/>
  <c r="C9" i="24"/>
  <c r="B9" i="24"/>
  <c r="E3" i="23"/>
  <c r="L3" i="23" s="1"/>
  <c r="E4" i="24"/>
  <c r="L4" i="24" s="1"/>
  <c r="E11" i="23"/>
  <c r="G11" i="23" s="1"/>
  <c r="B15" i="24"/>
  <c r="C15" i="24"/>
  <c r="E10" i="23"/>
  <c r="F10" i="23" s="1"/>
  <c r="A10" i="23" s="1"/>
  <c r="E12" i="23"/>
  <c r="H12" i="23" s="1"/>
  <c r="E5" i="23"/>
  <c r="L5" i="23" s="1"/>
  <c r="E4" i="23"/>
  <c r="K4" i="23" s="1"/>
  <c r="E7" i="23"/>
  <c r="E8" i="23"/>
  <c r="E16" i="23"/>
  <c r="J16" i="23" s="1"/>
  <c r="B5" i="24"/>
  <c r="E5" i="24" s="1"/>
  <c r="C5" i="24"/>
  <c r="G3" i="24"/>
  <c r="I3" i="24"/>
  <c r="L3" i="24"/>
  <c r="F3" i="24"/>
  <c r="A3" i="24" s="1"/>
  <c r="H3" i="24"/>
  <c r="J3" i="24"/>
  <c r="K3" i="24"/>
  <c r="B7" i="24"/>
  <c r="E7" i="24" s="1"/>
  <c r="C7" i="24"/>
  <c r="E19" i="30"/>
  <c r="D19" i="30"/>
  <c r="G19" i="30"/>
  <c r="E20" i="30"/>
  <c r="D20" i="30"/>
  <c r="G20" i="30"/>
  <c r="D23" i="30"/>
  <c r="E23" i="30"/>
  <c r="G23" i="30"/>
  <c r="D17" i="30"/>
  <c r="E17" i="30"/>
  <c r="G17" i="30"/>
  <c r="E18" i="30"/>
  <c r="D18" i="30"/>
  <c r="G18" i="30"/>
  <c r="D25" i="30"/>
  <c r="E25" i="30"/>
  <c r="G25" i="30"/>
  <c r="F9" i="30"/>
  <c r="D9" i="30"/>
  <c r="E9" i="30"/>
  <c r="G9" i="30"/>
  <c r="D27" i="30"/>
  <c r="E27" i="30"/>
  <c r="G27" i="30"/>
  <c r="F13" i="30"/>
  <c r="D13" i="30"/>
  <c r="E13" i="30"/>
  <c r="G13" i="30"/>
  <c r="F14" i="30"/>
  <c r="E14" i="30"/>
  <c r="D14" i="30"/>
  <c r="G14" i="30"/>
  <c r="F8" i="30"/>
  <c r="E8" i="30"/>
  <c r="D8" i="30"/>
  <c r="G8" i="30"/>
  <c r="F12" i="30"/>
  <c r="E12" i="30"/>
  <c r="D12" i="30"/>
  <c r="G12" i="30"/>
  <c r="F10" i="30"/>
  <c r="E10" i="30"/>
  <c r="D10" i="30"/>
  <c r="G10" i="30"/>
  <c r="F11" i="30"/>
  <c r="D11" i="30"/>
  <c r="E11" i="30"/>
  <c r="G11" i="30"/>
  <c r="D29" i="30"/>
  <c r="E29" i="30"/>
  <c r="G29" i="30"/>
  <c r="E28" i="30"/>
  <c r="D28" i="30"/>
  <c r="G28" i="30"/>
  <c r="D21" i="30"/>
  <c r="E21" i="30"/>
  <c r="G21" i="30"/>
  <c r="E22" i="30"/>
  <c r="D22" i="30"/>
  <c r="G22" i="30"/>
  <c r="E24" i="30"/>
  <c r="D24" i="30"/>
  <c r="G24" i="30"/>
  <c r="E30" i="30"/>
  <c r="D30" i="30"/>
  <c r="G30" i="30"/>
  <c r="E26" i="30"/>
  <c r="D26" i="30"/>
  <c r="G26" i="30"/>
  <c r="F7" i="30"/>
  <c r="D7" i="30"/>
  <c r="E7" i="30"/>
  <c r="G7" i="30"/>
  <c r="F5" i="30"/>
  <c r="D5" i="30"/>
  <c r="E5" i="30"/>
  <c r="G5" i="30"/>
  <c r="F6" i="30"/>
  <c r="D6" i="30"/>
  <c r="E6" i="30"/>
  <c r="G6" i="30"/>
  <c r="F15" i="30"/>
  <c r="D15" i="30"/>
  <c r="E15" i="30"/>
  <c r="G15" i="30"/>
  <c r="D16" i="30"/>
  <c r="E16" i="30"/>
  <c r="F16" i="30"/>
  <c r="G16" i="30"/>
  <c r="G31" i="30"/>
  <c r="F31" i="30"/>
  <c r="D31" i="30"/>
  <c r="E31" i="30"/>
  <c r="F4" i="30"/>
  <c r="D4" i="30"/>
  <c r="G4" i="30"/>
  <c r="E4" i="30"/>
  <c r="G34" i="30"/>
  <c r="E34" i="30"/>
  <c r="F34" i="30"/>
  <c r="D34" i="30"/>
  <c r="G37" i="30"/>
  <c r="D37" i="30"/>
  <c r="E37" i="30"/>
  <c r="F37" i="30"/>
  <c r="G40" i="30"/>
  <c r="D40" i="30"/>
  <c r="E40" i="30"/>
  <c r="F40" i="30"/>
  <c r="E13" i="23"/>
  <c r="E6" i="23"/>
  <c r="E2" i="23"/>
  <c r="E14" i="23"/>
  <c r="E15" i="23"/>
  <c r="E9" i="23"/>
  <c r="G2" i="24"/>
  <c r="I2" i="24"/>
  <c r="L2" i="24"/>
  <c r="F2" i="24"/>
  <c r="A2" i="24" s="1"/>
  <c r="H2" i="24"/>
  <c r="J2" i="24"/>
  <c r="K2" i="24"/>
  <c r="B8" i="24"/>
  <c r="E8" i="24" s="1"/>
  <c r="C8" i="24"/>
  <c r="G33" i="30"/>
  <c r="G35" i="30"/>
  <c r="G36" i="30"/>
  <c r="G38" i="30"/>
  <c r="G32" i="30"/>
  <c r="E12" i="24"/>
  <c r="E10" i="24"/>
  <c r="G41" i="30"/>
  <c r="G39" i="30"/>
  <c r="K81" i="23" l="1"/>
  <c r="I81" i="23"/>
  <c r="L81" i="23"/>
  <c r="J81" i="23"/>
  <c r="G81" i="23"/>
  <c r="F81" i="23"/>
  <c r="A81" i="23" s="1"/>
  <c r="H81" i="23"/>
  <c r="K80" i="23"/>
  <c r="L80" i="23"/>
  <c r="G80" i="23"/>
  <c r="H80" i="23"/>
  <c r="I80" i="23"/>
  <c r="J80" i="23"/>
  <c r="F80" i="23"/>
  <c r="A80" i="23" s="1"/>
  <c r="F79" i="23"/>
  <c r="A79" i="23" s="1"/>
  <c r="H79" i="23"/>
  <c r="J79" i="23"/>
  <c r="L79" i="23"/>
  <c r="G79" i="23"/>
  <c r="K79" i="23"/>
  <c r="I79" i="23"/>
  <c r="H78" i="23"/>
  <c r="I78" i="23"/>
  <c r="F78" i="23"/>
  <c r="A78" i="23" s="1"/>
  <c r="L78" i="23"/>
  <c r="G78" i="23"/>
  <c r="J78" i="23"/>
  <c r="K78" i="23"/>
  <c r="I83" i="23"/>
  <c r="G83" i="23"/>
  <c r="F83" i="23"/>
  <c r="A83" i="23" s="1"/>
  <c r="K83" i="23"/>
  <c r="H83" i="23"/>
  <c r="J83" i="23"/>
  <c r="L83" i="23"/>
  <c r="J53" i="23"/>
  <c r="K53" i="23"/>
  <c r="I53" i="23"/>
  <c r="G53" i="23"/>
  <c r="F53" i="23"/>
  <c r="H53" i="23"/>
  <c r="L53" i="23"/>
  <c r="K62" i="23"/>
  <c r="G62" i="23"/>
  <c r="L62" i="23"/>
  <c r="H62" i="23"/>
  <c r="I62" i="23"/>
  <c r="F62" i="23"/>
  <c r="A62" i="23" s="1"/>
  <c r="J62" i="23"/>
  <c r="G59" i="23"/>
  <c r="L59" i="23"/>
  <c r="F59" i="23"/>
  <c r="A59" i="23" s="1"/>
  <c r="K59" i="23"/>
  <c r="I59" i="23"/>
  <c r="J59" i="23"/>
  <c r="H59" i="23"/>
  <c r="G28" i="23"/>
  <c r="K28" i="23"/>
  <c r="J28" i="23"/>
  <c r="H28" i="23"/>
  <c r="L28" i="23"/>
  <c r="I28" i="23"/>
  <c r="F28" i="23"/>
  <c r="A28" i="23" s="1"/>
  <c r="H29" i="23"/>
  <c r="L29" i="23"/>
  <c r="G29" i="23"/>
  <c r="I29" i="23"/>
  <c r="F29" i="23"/>
  <c r="K29" i="23"/>
  <c r="J29" i="23"/>
  <c r="K66" i="23"/>
  <c r="J66" i="23"/>
  <c r="F66" i="23"/>
  <c r="A66" i="23" s="1"/>
  <c r="I66" i="23"/>
  <c r="L66" i="23"/>
  <c r="H66" i="23"/>
  <c r="G66" i="23"/>
  <c r="K38" i="23"/>
  <c r="F38" i="23"/>
  <c r="A38" i="23" s="1"/>
  <c r="H38" i="23"/>
  <c r="I38" i="23"/>
  <c r="L38" i="23"/>
  <c r="J38" i="23"/>
  <c r="G38" i="23"/>
  <c r="I19" i="23"/>
  <c r="G19" i="23"/>
  <c r="K19" i="23"/>
  <c r="F19" i="23"/>
  <c r="A19" i="23" s="1"/>
  <c r="L19" i="23"/>
  <c r="J19" i="23"/>
  <c r="H19" i="23"/>
  <c r="K42" i="23"/>
  <c r="F42" i="23"/>
  <c r="I42" i="23"/>
  <c r="H42" i="23"/>
  <c r="L42" i="23"/>
  <c r="J42" i="23"/>
  <c r="G42" i="23"/>
  <c r="F17" i="23"/>
  <c r="A17" i="23" s="1"/>
  <c r="J17" i="23"/>
  <c r="G17" i="23"/>
  <c r="L17" i="23"/>
  <c r="K17" i="23"/>
  <c r="H17" i="23"/>
  <c r="I17" i="23"/>
  <c r="I73" i="23"/>
  <c r="J73" i="23"/>
  <c r="L73" i="23"/>
  <c r="G73" i="23"/>
  <c r="H73" i="23"/>
  <c r="K73" i="23"/>
  <c r="F73" i="23"/>
  <c r="I63" i="23"/>
  <c r="K63" i="23"/>
  <c r="J63" i="23"/>
  <c r="L63" i="23"/>
  <c r="H63" i="23"/>
  <c r="G63" i="23"/>
  <c r="F63" i="23"/>
  <c r="A63" i="23" s="1"/>
  <c r="J20" i="23"/>
  <c r="I20" i="23"/>
  <c r="G20" i="23"/>
  <c r="H20" i="23"/>
  <c r="L20" i="23"/>
  <c r="F20" i="23"/>
  <c r="A20" i="23" s="1"/>
  <c r="K20" i="23"/>
  <c r="L58" i="23"/>
  <c r="H58" i="23"/>
  <c r="I58" i="23"/>
  <c r="J58" i="23"/>
  <c r="F58" i="23"/>
  <c r="A58" i="23" s="1"/>
  <c r="G58" i="23"/>
  <c r="K58" i="23"/>
  <c r="G37" i="23"/>
  <c r="F37" i="23"/>
  <c r="I37" i="23"/>
  <c r="L37" i="23"/>
  <c r="H37" i="23"/>
  <c r="J37" i="23"/>
  <c r="K37" i="23"/>
  <c r="I30" i="23"/>
  <c r="K30" i="23"/>
  <c r="J30" i="23"/>
  <c r="F30" i="23"/>
  <c r="A30" i="23" s="1"/>
  <c r="H30" i="23"/>
  <c r="L30" i="23"/>
  <c r="G30" i="23"/>
  <c r="F23" i="23"/>
  <c r="A23" i="23" s="1"/>
  <c r="G23" i="23"/>
  <c r="L23" i="23"/>
  <c r="K23" i="23"/>
  <c r="H23" i="23"/>
  <c r="I23" i="23"/>
  <c r="J23" i="23"/>
  <c r="L24" i="23"/>
  <c r="K24" i="23"/>
  <c r="G24" i="23"/>
  <c r="J24" i="23"/>
  <c r="H24" i="23"/>
  <c r="I24" i="23"/>
  <c r="F24" i="23"/>
  <c r="A24" i="23" s="1"/>
  <c r="G25" i="23"/>
  <c r="F25" i="23"/>
  <c r="L25" i="23"/>
  <c r="J25" i="23"/>
  <c r="K25" i="23"/>
  <c r="H25" i="23"/>
  <c r="I25" i="23"/>
  <c r="J22" i="23"/>
  <c r="I22" i="23"/>
  <c r="K22" i="23"/>
  <c r="H22" i="23"/>
  <c r="F22" i="23"/>
  <c r="A22" i="23" s="1"/>
  <c r="L22" i="23"/>
  <c r="G22" i="23"/>
  <c r="G39" i="23"/>
  <c r="F39" i="23"/>
  <c r="A39" i="23" s="1"/>
  <c r="I39" i="23"/>
  <c r="K39" i="23"/>
  <c r="J39" i="23"/>
  <c r="L39" i="23"/>
  <c r="H39" i="23"/>
  <c r="H47" i="23"/>
  <c r="K47" i="23"/>
  <c r="L47" i="23"/>
  <c r="I47" i="23"/>
  <c r="J47" i="23"/>
  <c r="F47" i="23"/>
  <c r="A47" i="23" s="1"/>
  <c r="G47" i="23"/>
  <c r="F68" i="23"/>
  <c r="J68" i="23"/>
  <c r="H68" i="23"/>
  <c r="I68" i="23"/>
  <c r="G68" i="23"/>
  <c r="L68" i="23"/>
  <c r="K68" i="23"/>
  <c r="J60" i="23"/>
  <c r="G60" i="23"/>
  <c r="K60" i="23"/>
  <c r="L60" i="23"/>
  <c r="F60" i="23"/>
  <c r="A60" i="23" s="1"/>
  <c r="H60" i="23"/>
  <c r="I60" i="23"/>
  <c r="K57" i="23"/>
  <c r="L57" i="23"/>
  <c r="H57" i="23"/>
  <c r="I57" i="23"/>
  <c r="J57" i="23"/>
  <c r="F57" i="23"/>
  <c r="A57" i="23" s="1"/>
  <c r="G57" i="23"/>
  <c r="H26" i="23"/>
  <c r="K26" i="23"/>
  <c r="J26" i="23"/>
  <c r="I26" i="23"/>
  <c r="F26" i="23"/>
  <c r="A26" i="23" s="1"/>
  <c r="L26" i="23"/>
  <c r="G26" i="23"/>
  <c r="L46" i="23"/>
  <c r="H46" i="23"/>
  <c r="I46" i="23"/>
  <c r="J46" i="23"/>
  <c r="F46" i="23"/>
  <c r="A46" i="23" s="1"/>
  <c r="K46" i="23"/>
  <c r="G46" i="23"/>
  <c r="H31" i="23"/>
  <c r="L31" i="23"/>
  <c r="I31" i="23"/>
  <c r="J31" i="23"/>
  <c r="G31" i="23"/>
  <c r="K31" i="23"/>
  <c r="F31" i="23"/>
  <c r="A31" i="23" s="1"/>
  <c r="J74" i="23"/>
  <c r="H74" i="23"/>
  <c r="L74" i="23"/>
  <c r="I74" i="23"/>
  <c r="F74" i="23"/>
  <c r="K74" i="23"/>
  <c r="G74" i="23"/>
  <c r="G71" i="23"/>
  <c r="F71" i="23"/>
  <c r="J71" i="23"/>
  <c r="H71" i="23"/>
  <c r="I71" i="23"/>
  <c r="K71" i="23"/>
  <c r="L71" i="23"/>
  <c r="J33" i="23"/>
  <c r="L33" i="23"/>
  <c r="K33" i="23"/>
  <c r="G33" i="23"/>
  <c r="H33" i="23"/>
  <c r="I33" i="23"/>
  <c r="F33" i="23"/>
  <c r="A33" i="23" s="1"/>
  <c r="J41" i="23"/>
  <c r="L41" i="23"/>
  <c r="H41" i="23"/>
  <c r="I41" i="23"/>
  <c r="F41" i="23"/>
  <c r="A41" i="23" s="1"/>
  <c r="K41" i="23"/>
  <c r="G41" i="23"/>
  <c r="L72" i="23"/>
  <c r="F72" i="23"/>
  <c r="A72" i="23" s="1"/>
  <c r="J72" i="23"/>
  <c r="K72" i="23"/>
  <c r="H72" i="23"/>
  <c r="G72" i="23"/>
  <c r="I72" i="23"/>
  <c r="L45" i="23"/>
  <c r="J45" i="23"/>
  <c r="K45" i="23"/>
  <c r="I45" i="23"/>
  <c r="G45" i="23"/>
  <c r="H45" i="23"/>
  <c r="F45" i="23"/>
  <c r="L49" i="23"/>
  <c r="K49" i="23"/>
  <c r="F49" i="23"/>
  <c r="A49" i="23" s="1"/>
  <c r="G49" i="23"/>
  <c r="J49" i="23"/>
  <c r="I49" i="23"/>
  <c r="H49" i="23"/>
  <c r="G43" i="23"/>
  <c r="F43" i="23"/>
  <c r="A43" i="23" s="1"/>
  <c r="I43" i="23"/>
  <c r="K43" i="23"/>
  <c r="J43" i="23"/>
  <c r="H43" i="23"/>
  <c r="L43" i="23"/>
  <c r="I70" i="23"/>
  <c r="K70" i="23"/>
  <c r="F70" i="23"/>
  <c r="A70" i="23" s="1"/>
  <c r="G70" i="23"/>
  <c r="H70" i="23"/>
  <c r="L70" i="23"/>
  <c r="J70" i="23"/>
  <c r="J27" i="23"/>
  <c r="G27" i="23"/>
  <c r="L27" i="23"/>
  <c r="H27" i="23"/>
  <c r="I27" i="23"/>
  <c r="K27" i="23"/>
  <c r="F27" i="23"/>
  <c r="A27" i="23" s="1"/>
  <c r="K75" i="23"/>
  <c r="F75" i="23"/>
  <c r="L75" i="23"/>
  <c r="H75" i="23"/>
  <c r="J75" i="23"/>
  <c r="G75" i="23"/>
  <c r="I75" i="23"/>
  <c r="H55" i="23"/>
  <c r="F55" i="23"/>
  <c r="A55" i="23" s="1"/>
  <c r="K55" i="23"/>
  <c r="G55" i="23"/>
  <c r="J55" i="23"/>
  <c r="L55" i="23"/>
  <c r="I55" i="23"/>
  <c r="L50" i="23"/>
  <c r="J50" i="23"/>
  <c r="G50" i="23"/>
  <c r="K50" i="23"/>
  <c r="F50" i="23"/>
  <c r="A50" i="23" s="1"/>
  <c r="H50" i="23"/>
  <c r="I50" i="23"/>
  <c r="G44" i="23"/>
  <c r="L44" i="23"/>
  <c r="F44" i="23"/>
  <c r="K44" i="23"/>
  <c r="H44" i="23"/>
  <c r="I44" i="23"/>
  <c r="J44" i="23"/>
  <c r="I67" i="23"/>
  <c r="K67" i="23"/>
  <c r="H67" i="23"/>
  <c r="J67" i="23"/>
  <c r="F67" i="23"/>
  <c r="G67" i="23"/>
  <c r="L67" i="23"/>
  <c r="I65" i="23"/>
  <c r="H65" i="23"/>
  <c r="F65" i="23"/>
  <c r="A65" i="23" s="1"/>
  <c r="G65" i="23"/>
  <c r="J65" i="23"/>
  <c r="K65" i="23"/>
  <c r="L65" i="23"/>
  <c r="J69" i="23"/>
  <c r="H69" i="23"/>
  <c r="F69" i="23"/>
  <c r="A69" i="23" s="1"/>
  <c r="I69" i="23"/>
  <c r="K69" i="23"/>
  <c r="L69" i="23"/>
  <c r="G69" i="23"/>
  <c r="J56" i="23"/>
  <c r="K56" i="23"/>
  <c r="G56" i="23"/>
  <c r="I56" i="23"/>
  <c r="F56" i="23"/>
  <c r="A56" i="23" s="1"/>
  <c r="L56" i="23"/>
  <c r="H56" i="23"/>
  <c r="L18" i="23"/>
  <c r="F18" i="23"/>
  <c r="H18" i="23"/>
  <c r="G18" i="23"/>
  <c r="J18" i="23"/>
  <c r="I18" i="23"/>
  <c r="K18" i="23"/>
  <c r="G76" i="23"/>
  <c r="I76" i="23"/>
  <c r="H76" i="23"/>
  <c r="F76" i="23"/>
  <c r="A76" i="23" s="1"/>
  <c r="L76" i="23"/>
  <c r="J76" i="23"/>
  <c r="K76" i="23"/>
  <c r="J51" i="23"/>
  <c r="G51" i="23"/>
  <c r="H51" i="23"/>
  <c r="F51" i="23"/>
  <c r="I51" i="23"/>
  <c r="K51" i="23"/>
  <c r="L51" i="23"/>
  <c r="H64" i="23"/>
  <c r="K64" i="23"/>
  <c r="I64" i="23"/>
  <c r="L64" i="23"/>
  <c r="J64" i="23"/>
  <c r="G64" i="23"/>
  <c r="F64" i="23"/>
  <c r="F52" i="23"/>
  <c r="A52" i="23" s="1"/>
  <c r="K52" i="23"/>
  <c r="I52" i="23"/>
  <c r="H52" i="23"/>
  <c r="J52" i="23"/>
  <c r="L52" i="23"/>
  <c r="G52" i="23"/>
  <c r="F32" i="23"/>
  <c r="A32" i="23" s="1"/>
  <c r="H32" i="23"/>
  <c r="J32" i="23"/>
  <c r="L32" i="23"/>
  <c r="I32" i="23"/>
  <c r="G32" i="23"/>
  <c r="K32" i="23"/>
  <c r="K40" i="23"/>
  <c r="J40" i="23"/>
  <c r="H40" i="23"/>
  <c r="G40" i="23"/>
  <c r="I40" i="23"/>
  <c r="L40" i="23"/>
  <c r="F40" i="23"/>
  <c r="A40" i="23" s="1"/>
  <c r="K36" i="23"/>
  <c r="G36" i="23"/>
  <c r="I36" i="23"/>
  <c r="J36" i="23"/>
  <c r="H36" i="23"/>
  <c r="F36" i="23"/>
  <c r="A36" i="23" s="1"/>
  <c r="L36" i="23"/>
  <c r="L21" i="23"/>
  <c r="G21" i="23"/>
  <c r="K21" i="23"/>
  <c r="H21" i="23"/>
  <c r="F21" i="23"/>
  <c r="A21" i="23" s="1"/>
  <c r="I21" i="23"/>
  <c r="J21" i="23"/>
  <c r="G61" i="23"/>
  <c r="L61" i="23"/>
  <c r="F61" i="23"/>
  <c r="H61" i="23"/>
  <c r="I61" i="23"/>
  <c r="J61" i="23"/>
  <c r="K61" i="23"/>
  <c r="L54" i="23"/>
  <c r="J54" i="23"/>
  <c r="F54" i="23"/>
  <c r="A54" i="23" s="1"/>
  <c r="H54" i="23"/>
  <c r="G54" i="23"/>
  <c r="K54" i="23"/>
  <c r="I54" i="23"/>
  <c r="I35" i="23"/>
  <c r="F35" i="23"/>
  <c r="A35" i="23" s="1"/>
  <c r="J35" i="23"/>
  <c r="K35" i="23"/>
  <c r="G35" i="23"/>
  <c r="L35" i="23"/>
  <c r="H35" i="23"/>
  <c r="J48" i="23"/>
  <c r="G48" i="23"/>
  <c r="K48" i="23"/>
  <c r="L48" i="23"/>
  <c r="I48" i="23"/>
  <c r="H48" i="23"/>
  <c r="F48" i="23"/>
  <c r="A48" i="23" s="1"/>
  <c r="G12" i="23"/>
  <c r="G3" i="23"/>
  <c r="F3" i="23"/>
  <c r="A3" i="23" s="1"/>
  <c r="E9" i="24"/>
  <c r="F16" i="23"/>
  <c r="A16" i="23" s="1"/>
  <c r="J3" i="23"/>
  <c r="H3" i="23"/>
  <c r="I3" i="23"/>
  <c r="K3" i="23"/>
  <c r="F4" i="24"/>
  <c r="A4" i="24" s="1"/>
  <c r="G10" i="23"/>
  <c r="J4" i="23"/>
  <c r="J4" i="24"/>
  <c r="F4" i="23"/>
  <c r="I12" i="23"/>
  <c r="E16" i="24"/>
  <c r="J16" i="24" s="1"/>
  <c r="I4" i="24"/>
  <c r="K11" i="23"/>
  <c r="G5" i="23"/>
  <c r="L11" i="23"/>
  <c r="F11" i="23"/>
  <c r="H4" i="24"/>
  <c r="G4" i="24"/>
  <c r="L12" i="23"/>
  <c r="K4" i="24"/>
  <c r="H4" i="23"/>
  <c r="F12" i="23"/>
  <c r="A12" i="23" s="1"/>
  <c r="E11" i="24"/>
  <c r="J11" i="23"/>
  <c r="H11" i="23"/>
  <c r="K12" i="23"/>
  <c r="J5" i="23"/>
  <c r="I11" i="23"/>
  <c r="H16" i="23"/>
  <c r="I16" i="23"/>
  <c r="L16" i="23"/>
  <c r="G16" i="23"/>
  <c r="I4" i="23"/>
  <c r="G4" i="23"/>
  <c r="L10" i="23"/>
  <c r="K10" i="23"/>
  <c r="E15" i="24"/>
  <c r="L4" i="23"/>
  <c r="H10" i="23"/>
  <c r="K5" i="23"/>
  <c r="K16" i="23"/>
  <c r="F5" i="23"/>
  <c r="I5" i="23"/>
  <c r="J10" i="23"/>
  <c r="I10" i="23"/>
  <c r="J12" i="23"/>
  <c r="H5" i="23"/>
  <c r="G8" i="23"/>
  <c r="H8" i="23"/>
  <c r="L8" i="23"/>
  <c r="F8" i="23"/>
  <c r="A8" i="23" s="1"/>
  <c r="I8" i="23"/>
  <c r="J8" i="23"/>
  <c r="K8" i="23"/>
  <c r="J7" i="23"/>
  <c r="F7" i="23"/>
  <c r="A7" i="23" s="1"/>
  <c r="I7" i="23"/>
  <c r="K7" i="23"/>
  <c r="H7" i="23"/>
  <c r="G7" i="23"/>
  <c r="L7" i="23"/>
  <c r="J10" i="24"/>
  <c r="H10" i="24"/>
  <c r="F10" i="24"/>
  <c r="L10" i="24"/>
  <c r="G10" i="24"/>
  <c r="K10" i="24"/>
  <c r="I10" i="24"/>
  <c r="J12" i="24"/>
  <c r="F12" i="24"/>
  <c r="A12" i="24" s="1"/>
  <c r="G12" i="24"/>
  <c r="I12" i="24"/>
  <c r="H12" i="24"/>
  <c r="L12" i="24"/>
  <c r="K12" i="24"/>
  <c r="J8" i="24"/>
  <c r="H8" i="24"/>
  <c r="F8" i="24"/>
  <c r="A8" i="24" s="1"/>
  <c r="L8" i="24"/>
  <c r="G8" i="24"/>
  <c r="K8" i="24"/>
  <c r="I8" i="24"/>
  <c r="G9" i="23"/>
  <c r="I9" i="23"/>
  <c r="L9" i="23"/>
  <c r="H9" i="23"/>
  <c r="K9" i="23"/>
  <c r="F9" i="23"/>
  <c r="A9" i="23" s="1"/>
  <c r="J9" i="23"/>
  <c r="G15" i="23"/>
  <c r="L15" i="23"/>
  <c r="I15" i="23"/>
  <c r="K15" i="23"/>
  <c r="H15" i="23"/>
  <c r="F15" i="23"/>
  <c r="J15" i="23"/>
  <c r="I14" i="23"/>
  <c r="F14" i="23"/>
  <c r="A14" i="23" s="1"/>
  <c r="J14" i="23"/>
  <c r="L14" i="23"/>
  <c r="K14" i="23"/>
  <c r="G14" i="23"/>
  <c r="H14" i="23"/>
  <c r="I2" i="23"/>
  <c r="G2" i="23"/>
  <c r="H2" i="23"/>
  <c r="K2" i="23"/>
  <c r="L2" i="23"/>
  <c r="J2" i="23"/>
  <c r="F2" i="23"/>
  <c r="A2" i="23" s="1"/>
  <c r="G6" i="23"/>
  <c r="I6" i="23"/>
  <c r="J6" i="23"/>
  <c r="F6" i="23"/>
  <c r="A6" i="23" s="1"/>
  <c r="K6" i="23"/>
  <c r="L6" i="23"/>
  <c r="H6" i="23"/>
  <c r="I13" i="23"/>
  <c r="F13" i="23"/>
  <c r="A13" i="23" s="1"/>
  <c r="J13" i="23"/>
  <c r="G13" i="23"/>
  <c r="L13" i="23"/>
  <c r="H13" i="23"/>
  <c r="K13" i="23"/>
  <c r="I7" i="24"/>
  <c r="J7" i="24"/>
  <c r="H7" i="24"/>
  <c r="F7" i="24"/>
  <c r="A7" i="24" s="1"/>
  <c r="L7" i="24"/>
  <c r="G7" i="24"/>
  <c r="K7" i="24"/>
  <c r="G5" i="24"/>
  <c r="I5" i="24"/>
  <c r="L5" i="24"/>
  <c r="F5" i="24"/>
  <c r="A5" i="24" s="1"/>
  <c r="H5" i="24"/>
  <c r="J5" i="24"/>
  <c r="K5" i="24"/>
  <c r="A29" i="23" l="1"/>
  <c r="A64" i="23"/>
  <c r="A71" i="23"/>
  <c r="A53" i="23"/>
  <c r="A61" i="23"/>
  <c r="A51" i="23"/>
  <c r="A18" i="23"/>
  <c r="A75" i="23"/>
  <c r="A37" i="23"/>
  <c r="A74" i="23"/>
  <c r="A25" i="23"/>
  <c r="A5" i="23"/>
  <c r="A45" i="23"/>
  <c r="A73" i="23"/>
  <c r="A67" i="23"/>
  <c r="A68" i="23"/>
  <c r="A44" i="23"/>
  <c r="A42" i="23"/>
  <c r="L16" i="24"/>
  <c r="I9" i="24"/>
  <c r="J9" i="24"/>
  <c r="H9" i="24"/>
  <c r="F9" i="24"/>
  <c r="A9" i="24" s="1"/>
  <c r="L9" i="24"/>
  <c r="G9" i="24"/>
  <c r="K9" i="24"/>
  <c r="I16" i="24"/>
  <c r="F16" i="24"/>
  <c r="A16" i="24" s="1"/>
  <c r="K16" i="24"/>
  <c r="G16" i="24"/>
  <c r="H16" i="24"/>
  <c r="J11" i="24"/>
  <c r="F11" i="24"/>
  <c r="A11" i="24" s="1"/>
  <c r="G11" i="24"/>
  <c r="I11" i="24"/>
  <c r="H11" i="24"/>
  <c r="L11" i="24"/>
  <c r="K11" i="24"/>
  <c r="H15" i="24"/>
  <c r="F15" i="24"/>
  <c r="A15" i="24" s="1"/>
  <c r="K15" i="24"/>
  <c r="I15" i="24"/>
  <c r="L15" i="24"/>
  <c r="G15" i="24"/>
  <c r="J15" i="24"/>
  <c r="A4" i="23"/>
  <c r="A11" i="23"/>
  <c r="A15" i="23"/>
  <c r="A10" i="24"/>
  <c r="C251" i="26" l="1"/>
  <c r="B253" i="26" s="1"/>
  <c r="E233" i="26"/>
  <c r="H110" i="21"/>
  <c r="C247" i="26"/>
  <c r="J106" i="21"/>
  <c r="C243" i="26"/>
  <c r="E243" i="26"/>
  <c r="H106" i="21"/>
  <c r="E247" i="26"/>
  <c r="E251" i="26"/>
  <c r="J110" i="21"/>
  <c r="C233" i="26"/>
  <c r="C209" i="26"/>
  <c r="C205" i="26"/>
  <c r="C229" i="26"/>
  <c r="C237" i="26"/>
  <c r="C225" i="26"/>
  <c r="C221" i="26"/>
  <c r="C213" i="26"/>
  <c r="C217" i="26"/>
  <c r="H93" i="21"/>
  <c r="E217" i="26"/>
  <c r="H101" i="21"/>
  <c r="J93" i="21"/>
  <c r="E225" i="26"/>
  <c r="E237" i="26"/>
  <c r="J97" i="21"/>
  <c r="E205" i="26"/>
  <c r="E229" i="26"/>
  <c r="H97" i="21"/>
  <c r="J101" i="21"/>
  <c r="E209" i="26"/>
  <c r="E213" i="26"/>
  <c r="E221" i="26"/>
  <c r="D253" i="26" l="1"/>
  <c r="B252" i="26"/>
  <c r="D251" i="26"/>
  <c r="D252" i="26"/>
  <c r="B251" i="26"/>
  <c r="I97" i="21"/>
  <c r="I99" i="21"/>
  <c r="G98" i="21"/>
  <c r="I98" i="21"/>
  <c r="G97" i="21"/>
  <c r="G99" i="21"/>
  <c r="I101" i="21"/>
  <c r="I103" i="21"/>
  <c r="G102" i="21"/>
  <c r="I102" i="21"/>
  <c r="G101" i="21"/>
  <c r="G103" i="21"/>
  <c r="I93" i="21"/>
  <c r="I95" i="21"/>
  <c r="G94" i="21"/>
  <c r="I94" i="21"/>
  <c r="G93" i="21"/>
  <c r="G95" i="21"/>
  <c r="B218" i="26"/>
  <c r="D219" i="26"/>
  <c r="D217" i="26"/>
  <c r="B219" i="26"/>
  <c r="B217" i="26"/>
  <c r="D218" i="26"/>
  <c r="B214" i="26"/>
  <c r="D215" i="26"/>
  <c r="D213" i="26"/>
  <c r="B213" i="26"/>
  <c r="B215" i="26"/>
  <c r="D214" i="26"/>
  <c r="B222" i="26"/>
  <c r="D223" i="26"/>
  <c r="D221" i="26"/>
  <c r="B223" i="26"/>
  <c r="D222" i="26"/>
  <c r="B221" i="26"/>
  <c r="B226" i="26"/>
  <c r="D227" i="26"/>
  <c r="D225" i="26"/>
  <c r="B225" i="26"/>
  <c r="B227" i="26"/>
  <c r="D226" i="26"/>
  <c r="B238" i="26"/>
  <c r="D239" i="26"/>
  <c r="D237" i="26"/>
  <c r="B239" i="26"/>
  <c r="D238" i="26"/>
  <c r="B237" i="26"/>
  <c r="B230" i="26"/>
  <c r="D231" i="26"/>
  <c r="D229" i="26"/>
  <c r="B231" i="26"/>
  <c r="B229" i="26"/>
  <c r="D230" i="26"/>
  <c r="B206" i="26"/>
  <c r="D207" i="26"/>
  <c r="D205" i="26"/>
  <c r="B205" i="26"/>
  <c r="B207" i="26"/>
  <c r="D206" i="26"/>
  <c r="B210" i="26"/>
  <c r="D211" i="26"/>
  <c r="D209" i="26"/>
  <c r="B211" i="26"/>
  <c r="D210" i="26"/>
  <c r="B209" i="26"/>
  <c r="B234" i="26"/>
  <c r="D235" i="26"/>
  <c r="D233" i="26"/>
  <c r="B235" i="26"/>
  <c r="D234" i="26"/>
  <c r="B233" i="26"/>
  <c r="G106" i="21"/>
  <c r="G107" i="21"/>
  <c r="I108" i="21"/>
  <c r="G108" i="21"/>
  <c r="I107" i="21"/>
  <c r="I106" i="21"/>
  <c r="D245" i="26"/>
  <c r="D243" i="26"/>
  <c r="B244" i="26"/>
  <c r="D244" i="26"/>
  <c r="B245" i="26"/>
  <c r="B243" i="26"/>
  <c r="D249" i="26"/>
  <c r="B247" i="26"/>
  <c r="D248" i="26"/>
  <c r="D247" i="26"/>
  <c r="B248" i="26"/>
  <c r="B249" i="26"/>
  <c r="G110" i="21"/>
  <c r="G111" i="21"/>
  <c r="I111" i="21"/>
  <c r="G112" i="21"/>
  <c r="I110" i="21"/>
  <c r="I112" i="21"/>
  <c r="D80" i="2" l="1"/>
  <c r="D81" i="2"/>
  <c r="D82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180" i="2" s="1"/>
  <c r="D181" i="2" s="1"/>
  <c r="D182" i="2" s="1"/>
  <c r="D183" i="2" s="1"/>
  <c r="D184" i="2" s="1"/>
  <c r="D185" i="2" s="1"/>
  <c r="D186" i="2" s="1"/>
  <c r="D187" i="2" s="1"/>
  <c r="D188" i="2" s="1"/>
  <c r="D189" i="2" s="1"/>
  <c r="D190" i="2" s="1"/>
  <c r="D191" i="2" s="1"/>
  <c r="D192" i="2" s="1"/>
  <c r="D193" i="2" s="1"/>
  <c r="D194" i="2" s="1"/>
  <c r="D195" i="2" s="1"/>
  <c r="D196" i="2" s="1"/>
  <c r="D197" i="2" s="1"/>
  <c r="D198" i="2" s="1"/>
  <c r="D199" i="2" s="1"/>
  <c r="D200" i="2" s="1"/>
  <c r="D201" i="2" s="1"/>
  <c r="D202" i="2" s="1"/>
  <c r="D203" i="2" s="1"/>
  <c r="D204" i="2" s="1"/>
  <c r="D205" i="2" s="1"/>
  <c r="D206" i="2" s="1"/>
  <c r="D207" i="2" s="1"/>
  <c r="D208" i="2" s="1"/>
  <c r="D209" i="2" s="1"/>
  <c r="D210" i="2" s="1"/>
  <c r="D211" i="2" s="1"/>
  <c r="D212" i="2" s="1"/>
  <c r="D213" i="2" s="1"/>
  <c r="D214" i="2" s="1"/>
  <c r="D215" i="2" s="1"/>
  <c r="D216" i="2" s="1"/>
  <c r="D217" i="2" s="1"/>
  <c r="D218" i="2" s="1"/>
  <c r="D219" i="2" s="1"/>
  <c r="D220" i="2" s="1"/>
  <c r="D221" i="2" s="1"/>
  <c r="D222" i="2" s="1"/>
  <c r="D223" i="2" s="1"/>
  <c r="D224" i="2" s="1"/>
  <c r="D225" i="2" s="1"/>
  <c r="D226" i="2" s="1"/>
  <c r="D227" i="2" s="1"/>
  <c r="D228" i="2" s="1"/>
  <c r="D229" i="2" s="1"/>
  <c r="D230" i="2" s="1"/>
  <c r="D231" i="2" s="1"/>
  <c r="D232" i="2" s="1"/>
  <c r="D233" i="2" s="1"/>
  <c r="D234" i="2" s="1"/>
  <c r="D235" i="2" s="1"/>
  <c r="D236" i="2" s="1"/>
  <c r="D237" i="2" s="1"/>
  <c r="D238" i="2" s="1"/>
  <c r="D239" i="2" s="1"/>
  <c r="D240" i="2" s="1"/>
  <c r="D241" i="2" s="1"/>
  <c r="D242" i="2" s="1"/>
  <c r="D243" i="2" s="1"/>
  <c r="D244" i="2" s="1"/>
  <c r="D245" i="2" s="1"/>
  <c r="D246" i="2" s="1"/>
  <c r="D247" i="2" s="1"/>
  <c r="D248" i="2" s="1"/>
  <c r="D249" i="2" s="1"/>
  <c r="D250" i="2" s="1"/>
  <c r="D251" i="2" s="1"/>
  <c r="D252" i="2" s="1"/>
  <c r="D253" i="2" s="1"/>
  <c r="D254" i="2" s="1"/>
  <c r="D255" i="2" s="1"/>
  <c r="D256" i="2" s="1"/>
  <c r="D257" i="2" s="1"/>
  <c r="D258" i="2" s="1"/>
  <c r="D259" i="2" s="1"/>
  <c r="D260" i="2" s="1"/>
  <c r="D261" i="2" s="1"/>
  <c r="D262" i="2" s="1"/>
  <c r="D263" i="2" s="1"/>
  <c r="D264" i="2" s="1"/>
  <c r="D265" i="2" s="1"/>
  <c r="D266" i="2" s="1"/>
  <c r="D267" i="2" s="1"/>
  <c r="D268" i="2" s="1"/>
  <c r="D269" i="2" s="1"/>
  <c r="D270" i="2" s="1"/>
  <c r="D271" i="2" s="1"/>
  <c r="D272" i="2" s="1"/>
  <c r="D273" i="2" s="1"/>
  <c r="D274" i="2" s="1"/>
  <c r="D275" i="2" s="1"/>
  <c r="D276" i="2" s="1"/>
  <c r="D277" i="2" s="1"/>
  <c r="D278" i="2" s="1"/>
  <c r="D279" i="2" s="1"/>
  <c r="D280" i="2" s="1"/>
  <c r="D281" i="2" s="1"/>
  <c r="D282" i="2" s="1"/>
  <c r="D283" i="2" s="1"/>
  <c r="D284" i="2" s="1"/>
  <c r="D285" i="2" s="1"/>
  <c r="D286" i="2" s="1"/>
  <c r="D287" i="2" s="1"/>
  <c r="D288" i="2" s="1"/>
  <c r="D289" i="2" s="1"/>
  <c r="D290" i="2" s="1"/>
  <c r="D291" i="2" s="1"/>
  <c r="D292" i="2" s="1"/>
  <c r="D293" i="2" s="1"/>
  <c r="D294" i="2" s="1"/>
  <c r="D295" i="2" s="1"/>
  <c r="D296" i="2" s="1"/>
  <c r="D297" i="2" s="1"/>
  <c r="D298" i="2" s="1"/>
  <c r="D299" i="2" s="1"/>
  <c r="D300" i="2" s="1"/>
  <c r="D301" i="2" s="1"/>
  <c r="D302" i="2" s="1"/>
  <c r="D303" i="2" s="1"/>
  <c r="D304" i="2" s="1"/>
  <c r="D31" i="2"/>
  <c r="D39" i="2"/>
  <c r="D54" i="2"/>
  <c r="D44" i="2" s="1"/>
  <c r="D46" i="2"/>
  <c r="D47" i="2" s="1"/>
  <c r="D48" i="2" s="1"/>
  <c r="D40" i="2" s="1"/>
  <c r="D41" i="2" s="1"/>
  <c r="D42" i="2" s="1"/>
  <c r="D55" i="2"/>
  <c r="D76" i="2"/>
  <c r="D22" i="2"/>
  <c r="D27" i="2"/>
  <c r="D28" i="2" s="1"/>
  <c r="D29" i="2" s="1"/>
  <c r="D70" i="2"/>
  <c r="D71" i="2" s="1"/>
  <c r="D72" i="2" s="1"/>
  <c r="D73" i="2" s="1"/>
  <c r="D62" i="2"/>
  <c r="D64" i="2"/>
  <c r="D65" i="2" s="1"/>
  <c r="D66" i="2" s="1"/>
  <c r="D67" i="2" s="1"/>
  <c r="D51" i="2"/>
  <c r="D52" i="2" s="1"/>
  <c r="D32" i="2"/>
  <c r="D33" i="2" s="1"/>
  <c r="D34" i="2" s="1"/>
  <c r="D36" i="2" s="1"/>
  <c r="D37" i="2" s="1"/>
  <c r="D56" i="2" l="1"/>
  <c r="D58" i="2"/>
  <c r="D59" i="2" s="1"/>
  <c r="E19" i="26" l="1"/>
  <c r="E19" i="21"/>
  <c r="E2" i="21"/>
  <c r="E2" i="26"/>
  <c r="E3" i="21" l="1"/>
  <c r="E3" i="26"/>
  <c r="F3" i="28"/>
  <c r="E1" i="30"/>
  <c r="C22" i="2" l="1"/>
  <c r="C23" i="2" s="1"/>
  <c r="F23" i="2" s="1"/>
  <c r="E21" i="21" s="1"/>
  <c r="F4" i="28"/>
  <c r="E2" i="30"/>
  <c r="E4" i="21"/>
  <c r="E4" i="26"/>
  <c r="R23" i="2" l="1"/>
  <c r="E21" i="26"/>
  <c r="F22" i="2"/>
  <c r="F5" i="28"/>
  <c r="E3" i="30"/>
  <c r="E20" i="21" l="1"/>
  <c r="E20" i="26"/>
  <c r="G23" i="2"/>
  <c r="R22" i="2"/>
  <c r="G22" i="2"/>
  <c r="C24" i="2" l="1"/>
  <c r="C25" i="2" s="1"/>
  <c r="C26" i="2" l="1"/>
  <c r="F26" i="2" s="1"/>
  <c r="F25" i="2"/>
  <c r="F24" i="2"/>
  <c r="C27" i="2" l="1"/>
  <c r="C28" i="2" s="1"/>
  <c r="E22" i="21"/>
  <c r="E22" i="26"/>
  <c r="C29" i="2"/>
  <c r="F29" i="2" s="1"/>
  <c r="F28" i="2"/>
  <c r="E23" i="26"/>
  <c r="E23" i="21"/>
  <c r="R25" i="2"/>
  <c r="G25" i="2"/>
  <c r="G26" i="2"/>
  <c r="R26" i="2"/>
  <c r="E24" i="21"/>
  <c r="E24" i="26"/>
  <c r="R24" i="2"/>
  <c r="G24" i="2"/>
  <c r="F27" i="2"/>
  <c r="G28" i="2" l="1"/>
  <c r="R28" i="2"/>
  <c r="E26" i="26"/>
  <c r="E26" i="21"/>
  <c r="R29" i="2"/>
  <c r="G29" i="2"/>
  <c r="E27" i="21"/>
  <c r="E27" i="26"/>
  <c r="C30" i="2"/>
  <c r="E25" i="26"/>
  <c r="E25" i="21"/>
  <c r="R27" i="2"/>
  <c r="G27" i="2"/>
  <c r="F30" i="2" l="1"/>
  <c r="C31" i="2"/>
  <c r="C7" i="2"/>
  <c r="C32" i="2" l="1"/>
  <c r="F31" i="2"/>
  <c r="G30" i="2"/>
  <c r="R30" i="2"/>
  <c r="E28" i="26"/>
  <c r="E28" i="21"/>
  <c r="F7" i="2"/>
  <c r="R31" i="2" l="1"/>
  <c r="G31" i="2"/>
  <c r="E29" i="21"/>
  <c r="E29" i="26"/>
  <c r="E5" i="26"/>
  <c r="E5" i="21"/>
  <c r="F32" i="2"/>
  <c r="C33" i="2"/>
  <c r="F33" i="2" s="1"/>
  <c r="R7" i="2"/>
  <c r="G7" i="2"/>
  <c r="G6" i="2"/>
  <c r="G32" i="2" l="1"/>
  <c r="R32" i="2"/>
  <c r="E30" i="26"/>
  <c r="E30" i="21"/>
  <c r="F6" i="28"/>
  <c r="E32" i="30"/>
  <c r="E31" i="26"/>
  <c r="R33" i="2"/>
  <c r="G33" i="2"/>
  <c r="E31" i="21"/>
  <c r="C34" i="2" l="1"/>
  <c r="C36" i="2" s="1"/>
  <c r="F36" i="2" l="1"/>
  <c r="C37" i="2"/>
  <c r="F34" i="2"/>
  <c r="C38" i="2" l="1"/>
  <c r="F37" i="2"/>
  <c r="E32" i="26"/>
  <c r="E32" i="21"/>
  <c r="G4" i="2"/>
  <c r="G36" i="2"/>
  <c r="R36" i="2"/>
  <c r="E33" i="21"/>
  <c r="E33" i="26"/>
  <c r="G34" i="2"/>
  <c r="R34" i="2"/>
  <c r="E34" i="21" l="1"/>
  <c r="E34" i="26"/>
  <c r="G37" i="2"/>
  <c r="R37" i="2"/>
  <c r="F38" i="2"/>
  <c r="C39" i="2"/>
  <c r="C40" i="2" l="1"/>
  <c r="F39" i="2"/>
  <c r="E35" i="26"/>
  <c r="R38" i="2"/>
  <c r="G38" i="2"/>
  <c r="E35" i="21"/>
  <c r="E36" i="21" l="1"/>
  <c r="E36" i="26"/>
  <c r="G39" i="2"/>
  <c r="R39" i="2"/>
  <c r="F40" i="2"/>
  <c r="C41" i="2"/>
  <c r="C8" i="2"/>
  <c r="C9" i="2" s="1"/>
  <c r="E37" i="21" l="1"/>
  <c r="E37" i="26"/>
  <c r="R40" i="2"/>
  <c r="G40" i="2"/>
  <c r="F9" i="2"/>
  <c r="C10" i="2"/>
  <c r="C42" i="2"/>
  <c r="F41" i="2"/>
  <c r="F8" i="2"/>
  <c r="E38" i="21" l="1"/>
  <c r="E38" i="26"/>
  <c r="G41" i="2"/>
  <c r="R41" i="2"/>
  <c r="F42" i="2"/>
  <c r="C43" i="2"/>
  <c r="R9" i="2"/>
  <c r="G9" i="2"/>
  <c r="E7" i="26"/>
  <c r="E35" i="30" s="1"/>
  <c r="E7" i="21"/>
  <c r="C11" i="2"/>
  <c r="F10" i="2"/>
  <c r="E6" i="26"/>
  <c r="E6" i="21"/>
  <c r="R8" i="2"/>
  <c r="G8" i="2"/>
  <c r="G5" i="2"/>
  <c r="E39" i="26" l="1"/>
  <c r="E39" i="21"/>
  <c r="R42" i="2"/>
  <c r="G42" i="2"/>
  <c r="E8" i="26"/>
  <c r="E36" i="30" s="1"/>
  <c r="E8" i="21"/>
  <c r="G10" i="2"/>
  <c r="R10" i="2"/>
  <c r="F11" i="2"/>
  <c r="C12" i="2"/>
  <c r="F43" i="2"/>
  <c r="C44" i="2"/>
  <c r="E33" i="30"/>
  <c r="F7" i="28"/>
  <c r="C45" i="2" l="1"/>
  <c r="F44" i="2"/>
  <c r="C13" i="2"/>
  <c r="F12" i="2"/>
  <c r="E40" i="26"/>
  <c r="E40" i="21"/>
  <c r="R43" i="2"/>
  <c r="G43" i="2"/>
  <c r="G11" i="2"/>
  <c r="R11" i="2"/>
  <c r="E9" i="21"/>
  <c r="E9" i="26"/>
  <c r="E38" i="30" s="1"/>
  <c r="E10" i="26" l="1"/>
  <c r="E39" i="30" s="1"/>
  <c r="E10" i="21"/>
  <c r="G12" i="2"/>
  <c r="R12" i="2"/>
  <c r="C14" i="2"/>
  <c r="F13" i="2"/>
  <c r="E41" i="21"/>
  <c r="E41" i="26"/>
  <c r="G44" i="2"/>
  <c r="R44" i="2"/>
  <c r="F45" i="2"/>
  <c r="C46" i="2"/>
  <c r="G13" i="2" l="1"/>
  <c r="R13" i="2"/>
  <c r="E11" i="26"/>
  <c r="E41" i="30" s="1"/>
  <c r="E11" i="21"/>
  <c r="F46" i="2"/>
  <c r="C47" i="2"/>
  <c r="E42" i="26"/>
  <c r="E42" i="21"/>
  <c r="R45" i="2"/>
  <c r="G45" i="2"/>
  <c r="F14" i="2"/>
  <c r="C15" i="2"/>
  <c r="E43" i="21" l="1"/>
  <c r="E43" i="26"/>
  <c r="G46" i="2"/>
  <c r="R46" i="2"/>
  <c r="C16" i="2"/>
  <c r="F15" i="2"/>
  <c r="C48" i="2"/>
  <c r="F47" i="2"/>
  <c r="R14" i="2"/>
  <c r="G14" i="2"/>
  <c r="E12" i="26"/>
  <c r="E12" i="21"/>
  <c r="F16" i="2" l="1"/>
  <c r="C17" i="2"/>
  <c r="E13" i="21"/>
  <c r="E13" i="26"/>
  <c r="G15" i="2"/>
  <c r="R15" i="2"/>
  <c r="F48" i="2"/>
  <c r="C49" i="2"/>
  <c r="R47" i="2"/>
  <c r="G47" i="2"/>
  <c r="E44" i="26"/>
  <c r="E44" i="21"/>
  <c r="F49" i="2" l="1"/>
  <c r="C50" i="2"/>
  <c r="C18" i="2"/>
  <c r="F17" i="2"/>
  <c r="R48" i="2"/>
  <c r="G48" i="2"/>
  <c r="E45" i="26"/>
  <c r="E45" i="21"/>
  <c r="R16" i="2"/>
  <c r="G16" i="2"/>
  <c r="E14" i="21"/>
  <c r="E14" i="26"/>
  <c r="C19" i="2" l="1"/>
  <c r="F18" i="2"/>
  <c r="C51" i="2"/>
  <c r="F50" i="2"/>
  <c r="E15" i="26"/>
  <c r="E15" i="21"/>
  <c r="R17" i="2"/>
  <c r="G17" i="2"/>
  <c r="E46" i="26"/>
  <c r="R49" i="2"/>
  <c r="E46" i="21"/>
  <c r="G49" i="2"/>
  <c r="E16" i="21" l="1"/>
  <c r="E16" i="26"/>
  <c r="R18" i="2"/>
  <c r="G18" i="2"/>
  <c r="E47" i="21"/>
  <c r="E47" i="26"/>
  <c r="G50" i="2"/>
  <c r="R50" i="2"/>
  <c r="F51" i="2"/>
  <c r="C52" i="2"/>
  <c r="C20" i="2"/>
  <c r="F20" i="2" s="1"/>
  <c r="F19" i="2"/>
  <c r="E17" i="26" l="1"/>
  <c r="E17" i="21"/>
  <c r="R19" i="2"/>
  <c r="G19" i="2"/>
  <c r="C53" i="2"/>
  <c r="F52" i="2"/>
  <c r="E18" i="21"/>
  <c r="E18" i="26"/>
  <c r="G20" i="2"/>
  <c r="R20" i="2"/>
  <c r="G21" i="2"/>
  <c r="R51" i="2"/>
  <c r="G51" i="2"/>
  <c r="E48" i="26"/>
  <c r="E48" i="21"/>
  <c r="F53" i="2" l="1"/>
  <c r="C54" i="2"/>
  <c r="R52" i="2"/>
  <c r="G52" i="2"/>
  <c r="E49" i="26"/>
  <c r="E49" i="21"/>
  <c r="C55" i="2" l="1"/>
  <c r="F54" i="2"/>
  <c r="G53" i="2"/>
  <c r="R53" i="2"/>
  <c r="E50" i="26"/>
  <c r="E50" i="21"/>
  <c r="E51" i="26" l="1"/>
  <c r="E51" i="21"/>
  <c r="G54" i="2"/>
  <c r="R54" i="2"/>
  <c r="C56" i="2"/>
  <c r="F55" i="2"/>
  <c r="R55" i="2" l="1"/>
  <c r="G55" i="2"/>
  <c r="E52" i="26"/>
  <c r="E52" i="21"/>
  <c r="F56" i="2"/>
  <c r="C57" i="2"/>
  <c r="F57" i="2" l="1"/>
  <c r="C58" i="2"/>
  <c r="R56" i="2"/>
  <c r="G56" i="2"/>
  <c r="E53" i="26"/>
  <c r="E53" i="21"/>
  <c r="C59" i="2" l="1"/>
  <c r="F58" i="2"/>
  <c r="G57" i="2"/>
  <c r="R57" i="2"/>
  <c r="E54" i="26"/>
  <c r="E54" i="21"/>
  <c r="R58" i="2" l="1"/>
  <c r="G58" i="2"/>
  <c r="E55" i="26"/>
  <c r="E55" i="21"/>
  <c r="F59" i="2"/>
  <c r="C60" i="2"/>
  <c r="F60" i="2" l="1"/>
  <c r="C61" i="2"/>
  <c r="R59" i="2"/>
  <c r="G59" i="2"/>
  <c r="E56" i="21"/>
  <c r="E56" i="26"/>
  <c r="C62" i="2" l="1"/>
  <c r="F61" i="2"/>
  <c r="G60" i="2"/>
  <c r="R60" i="2"/>
  <c r="E57" i="21"/>
  <c r="E57" i="26"/>
  <c r="R61" i="2" l="1"/>
  <c r="G61" i="2"/>
  <c r="E58" i="26"/>
  <c r="E58" i="21"/>
  <c r="F62" i="2"/>
  <c r="C63" i="2"/>
  <c r="R62" i="2" l="1"/>
  <c r="G62" i="2"/>
  <c r="E59" i="26"/>
  <c r="E59" i="21"/>
  <c r="C64" i="2"/>
  <c r="F63" i="2"/>
  <c r="E60" i="26" l="1"/>
  <c r="E60" i="21"/>
  <c r="R63" i="2"/>
  <c r="G63" i="2"/>
  <c r="F64" i="2"/>
  <c r="C65" i="2"/>
  <c r="C66" i="2" l="1"/>
  <c r="F65" i="2"/>
  <c r="R64" i="2"/>
  <c r="G64" i="2"/>
  <c r="E61" i="26"/>
  <c r="E61" i="21"/>
  <c r="G65" i="2" l="1"/>
  <c r="R65" i="2"/>
  <c r="E62" i="26"/>
  <c r="E62" i="21"/>
  <c r="C67" i="2"/>
  <c r="F66" i="2"/>
  <c r="R66" i="2" l="1"/>
  <c r="G66" i="2"/>
  <c r="E63" i="26"/>
  <c r="E63" i="21"/>
  <c r="F67" i="2"/>
  <c r="C68" i="2"/>
  <c r="F68" i="2" l="1"/>
  <c r="C69" i="2"/>
  <c r="R67" i="2"/>
  <c r="G67" i="2"/>
  <c r="E64" i="26"/>
  <c r="E64" i="21"/>
  <c r="F69" i="2" l="1"/>
  <c r="C70" i="2"/>
  <c r="R68" i="2"/>
  <c r="G68" i="2"/>
  <c r="E65" i="21"/>
  <c r="E65" i="26"/>
  <c r="F70" i="2" l="1"/>
  <c r="C71" i="2"/>
  <c r="G69" i="2"/>
  <c r="R69" i="2"/>
  <c r="E66" i="21"/>
  <c r="E66" i="26"/>
  <c r="F71" i="2" l="1"/>
  <c r="C72" i="2"/>
  <c r="R70" i="2"/>
  <c r="G70" i="2"/>
  <c r="E67" i="21"/>
  <c r="E67" i="26"/>
  <c r="C73" i="2" l="1"/>
  <c r="F72" i="2"/>
  <c r="E68" i="21"/>
  <c r="E68" i="26"/>
  <c r="G71" i="2"/>
  <c r="R71" i="2"/>
  <c r="E69" i="26" l="1"/>
  <c r="E69" i="21"/>
  <c r="R72" i="2"/>
  <c r="G72" i="2"/>
  <c r="F73" i="2"/>
  <c r="C74" i="2"/>
  <c r="E70" i="26" l="1"/>
  <c r="E70" i="21"/>
  <c r="R73" i="2"/>
  <c r="G73" i="2"/>
  <c r="F74" i="2"/>
  <c r="C75" i="2"/>
  <c r="F75" i="2" l="1"/>
  <c r="C76" i="2"/>
  <c r="E71" i="26"/>
  <c r="E71" i="21"/>
  <c r="G74" i="2"/>
  <c r="R74" i="2"/>
  <c r="C77" i="2" l="1"/>
  <c r="F76" i="2"/>
  <c r="E72" i="21"/>
  <c r="E72" i="26"/>
  <c r="G75" i="2"/>
  <c r="R75" i="2"/>
  <c r="E73" i="26" l="1"/>
  <c r="E73" i="21"/>
  <c r="R76" i="2"/>
  <c r="G76" i="2"/>
  <c r="C78" i="2"/>
  <c r="F77" i="2"/>
  <c r="E74" i="26" l="1"/>
  <c r="E74" i="21"/>
  <c r="G77" i="2"/>
  <c r="R77" i="2"/>
  <c r="F78" i="2"/>
  <c r="C79" i="2"/>
  <c r="C80" i="2" l="1"/>
  <c r="F79" i="2"/>
  <c r="E75" i="26"/>
  <c r="E75" i="21"/>
  <c r="G78" i="2"/>
  <c r="R78" i="2"/>
  <c r="E76" i="26" l="1"/>
  <c r="E76" i="21"/>
  <c r="G79" i="2"/>
  <c r="R79" i="2"/>
  <c r="F80" i="2"/>
  <c r="C81" i="2"/>
  <c r="G80" i="2" l="1"/>
  <c r="C82" i="2"/>
  <c r="F81" i="2"/>
  <c r="E77" i="26"/>
  <c r="E77" i="21"/>
  <c r="R80" i="2"/>
  <c r="G81" i="2" l="1"/>
  <c r="E78" i="26"/>
  <c r="R81" i="2"/>
  <c r="E78" i="21"/>
  <c r="F82" i="2"/>
  <c r="C83" i="2"/>
  <c r="G82" i="2" l="1"/>
  <c r="F83" i="2"/>
  <c r="G83" i="2" s="1"/>
  <c r="C84" i="2"/>
  <c r="E79" i="21"/>
  <c r="E79" i="26"/>
  <c r="R82" i="2"/>
  <c r="F84" i="2" l="1"/>
  <c r="G84" i="2" s="1"/>
  <c r="C85" i="2"/>
  <c r="E80" i="21"/>
  <c r="R83" i="2"/>
  <c r="E80" i="26"/>
  <c r="F85" i="2" l="1"/>
  <c r="G85" i="2" s="1"/>
  <c r="E81" i="26"/>
  <c r="E81" i="21"/>
  <c r="R84" i="2"/>
  <c r="R85" i="2" l="1"/>
  <c r="E82" i="26"/>
  <c r="E82" i="21"/>
  <c r="F86" i="2"/>
  <c r="G86" i="2" s="1"/>
  <c r="C87" i="2"/>
  <c r="E83" i="26" l="1"/>
  <c r="E83" i="21"/>
  <c r="R86" i="2"/>
  <c r="C88" i="2"/>
  <c r="F87" i="2"/>
  <c r="E84" i="21" l="1"/>
  <c r="R87" i="2"/>
  <c r="E84" i="26"/>
  <c r="C89" i="2"/>
  <c r="F88" i="2"/>
  <c r="C90" i="2" l="1"/>
  <c r="F89" i="2"/>
  <c r="E85" i="21"/>
  <c r="E85" i="26"/>
  <c r="R88" i="2"/>
  <c r="R89" i="2" l="1"/>
  <c r="E86" i="26"/>
  <c r="E86" i="21"/>
  <c r="C91" i="2"/>
  <c r="F90" i="2"/>
  <c r="C92" i="2" l="1"/>
  <c r="F91" i="2"/>
  <c r="E87" i="26"/>
  <c r="R90" i="2"/>
  <c r="E87" i="21"/>
  <c r="E88" i="26" l="1"/>
  <c r="E88" i="21"/>
  <c r="R91" i="2"/>
  <c r="C93" i="2"/>
  <c r="F92" i="2"/>
  <c r="E89" i="21" l="1"/>
  <c r="E89" i="26"/>
  <c r="R92" i="2"/>
  <c r="C94" i="2"/>
  <c r="F93" i="2"/>
  <c r="C95" i="2" l="1"/>
  <c r="F94" i="2"/>
  <c r="R93" i="2"/>
  <c r="E90" i="21"/>
  <c r="E90" i="26"/>
  <c r="E91" i="21" l="1"/>
  <c r="E91" i="26"/>
  <c r="R94" i="2"/>
  <c r="C96" i="2"/>
  <c r="F95" i="2"/>
  <c r="E92" i="26" l="1"/>
  <c r="R95" i="2"/>
  <c r="E92" i="21"/>
  <c r="C97" i="2"/>
  <c r="F96" i="2"/>
  <c r="E93" i="26" l="1"/>
  <c r="R96" i="2"/>
  <c r="E93" i="21"/>
  <c r="C98" i="2"/>
  <c r="F97" i="2"/>
  <c r="E94" i="26" l="1"/>
  <c r="E94" i="21"/>
  <c r="R97" i="2"/>
  <c r="C99" i="2"/>
  <c r="F98" i="2"/>
  <c r="R98" i="2" l="1"/>
  <c r="E95" i="26"/>
  <c r="E95" i="21"/>
  <c r="C100" i="2"/>
  <c r="F99" i="2"/>
  <c r="R99" i="2" l="1"/>
  <c r="E96" i="21"/>
  <c r="E96" i="26"/>
  <c r="C101" i="2"/>
  <c r="F100" i="2"/>
  <c r="E97" i="21" l="1"/>
  <c r="E97" i="26"/>
  <c r="R100" i="2"/>
  <c r="F101" i="2"/>
  <c r="C102" i="2"/>
  <c r="C103" i="2" l="1"/>
  <c r="F102" i="2"/>
  <c r="E98" i="26"/>
  <c r="E98" i="21"/>
  <c r="R101" i="2"/>
  <c r="R102" i="2" l="1"/>
  <c r="E99" i="26"/>
  <c r="E99" i="21"/>
  <c r="F103" i="2"/>
  <c r="C104" i="2"/>
  <c r="R103" i="2" l="1"/>
  <c r="E100" i="21"/>
  <c r="E100" i="26"/>
  <c r="F104" i="2"/>
  <c r="C105" i="2"/>
  <c r="E101" i="26" l="1"/>
  <c r="R104" i="2"/>
  <c r="E101" i="21"/>
  <c r="C106" i="2"/>
  <c r="F105" i="2"/>
  <c r="E102" i="21" l="1"/>
  <c r="R105" i="2"/>
  <c r="E102" i="26"/>
  <c r="F106" i="2"/>
  <c r="C107" i="2"/>
  <c r="F107" i="2" l="1"/>
  <c r="C108" i="2"/>
  <c r="E103" i="21"/>
  <c r="R106" i="2"/>
  <c r="E103" i="26"/>
  <c r="F108" i="2" l="1"/>
  <c r="C109" i="2"/>
  <c r="R107" i="2"/>
  <c r="E104" i="21"/>
  <c r="E104" i="26"/>
  <c r="C110" i="2" l="1"/>
  <c r="F109" i="2"/>
  <c r="R108" i="2"/>
  <c r="E105" i="21"/>
  <c r="E105" i="26"/>
  <c r="E106" i="26" l="1"/>
  <c r="R109" i="2"/>
  <c r="E106" i="21"/>
  <c r="C111" i="2"/>
  <c r="F110" i="2"/>
  <c r="C112" i="2" l="1"/>
  <c r="F111" i="2"/>
  <c r="R110" i="2"/>
  <c r="E107" i="26"/>
  <c r="E107" i="21"/>
  <c r="E108" i="21" l="1"/>
  <c r="R111" i="2"/>
  <c r="E108" i="26"/>
  <c r="F112" i="2"/>
  <c r="C113" i="2"/>
  <c r="E109" i="26" l="1"/>
  <c r="R112" i="2"/>
  <c r="E109" i="21"/>
  <c r="C114" i="2"/>
  <c r="F113" i="2"/>
  <c r="E110" i="26" l="1"/>
  <c r="R113" i="2"/>
  <c r="E110" i="21"/>
  <c r="F114" i="2"/>
  <c r="C115" i="2"/>
  <c r="E111" i="21" l="1"/>
  <c r="R114" i="2"/>
  <c r="E111" i="26"/>
  <c r="F115" i="2"/>
  <c r="C116" i="2"/>
  <c r="R115" i="2" l="1"/>
  <c r="E112" i="26"/>
  <c r="E112" i="21"/>
  <c r="F116" i="2"/>
  <c r="C117" i="2"/>
  <c r="R116" i="2" l="1"/>
  <c r="E113" i="26"/>
  <c r="J2" i="21"/>
  <c r="F117" i="2"/>
  <c r="C118" i="2"/>
  <c r="J3" i="21" l="1"/>
  <c r="E114" i="26"/>
  <c r="R117" i="2"/>
  <c r="C119" i="2"/>
  <c r="F118" i="2"/>
  <c r="R118" i="2" l="1"/>
  <c r="J4" i="21"/>
  <c r="E115" i="26"/>
  <c r="F119" i="2"/>
  <c r="C120" i="2"/>
  <c r="C121" i="2" l="1"/>
  <c r="F120" i="2"/>
  <c r="J5" i="21"/>
  <c r="R119" i="2"/>
  <c r="E116" i="26"/>
  <c r="E117" i="26" l="1"/>
  <c r="J6" i="21"/>
  <c r="R120" i="2"/>
  <c r="F121" i="2"/>
  <c r="C122" i="2"/>
  <c r="C123" i="2" l="1"/>
  <c r="F122" i="2"/>
  <c r="J7" i="21"/>
  <c r="E118" i="26"/>
  <c r="R121" i="2"/>
  <c r="J8" i="21" l="1"/>
  <c r="E119" i="26"/>
  <c r="R122" i="2"/>
  <c r="F123" i="2"/>
  <c r="C124" i="2"/>
  <c r="F124" i="2" l="1"/>
  <c r="C125" i="2"/>
  <c r="J9" i="21"/>
  <c r="E120" i="26"/>
  <c r="R123" i="2"/>
  <c r="C126" i="2" l="1"/>
  <c r="F125" i="2"/>
  <c r="J10" i="21"/>
  <c r="E121" i="26"/>
  <c r="R124" i="2"/>
  <c r="J11" i="21" l="1"/>
  <c r="R125" i="2"/>
  <c r="E122" i="26"/>
  <c r="C127" i="2"/>
  <c r="F126" i="2"/>
  <c r="R126" i="2" l="1"/>
  <c r="E123" i="26"/>
  <c r="J12" i="21"/>
  <c r="C128" i="2"/>
  <c r="F127" i="2"/>
  <c r="E124" i="26" l="1"/>
  <c r="R127" i="2"/>
  <c r="J13" i="21"/>
  <c r="F128" i="2"/>
  <c r="C129" i="2"/>
  <c r="E125" i="26" l="1"/>
  <c r="R128" i="2"/>
  <c r="J14" i="21"/>
  <c r="C130" i="2"/>
  <c r="F129" i="2"/>
  <c r="C131" i="2" l="1"/>
  <c r="F130" i="2"/>
  <c r="E126" i="26"/>
  <c r="J15" i="21"/>
  <c r="R129" i="2"/>
  <c r="R130" i="2" l="1"/>
  <c r="E127" i="26"/>
  <c r="J16" i="21"/>
  <c r="F131" i="2"/>
  <c r="C132" i="2"/>
  <c r="C133" i="2" l="1"/>
  <c r="F132" i="2"/>
  <c r="J17" i="21"/>
  <c r="R131" i="2"/>
  <c r="E128" i="26"/>
  <c r="R132" i="2" l="1"/>
  <c r="J18" i="21"/>
  <c r="E129" i="26"/>
  <c r="F133" i="2"/>
  <c r="C134" i="2"/>
  <c r="E130" i="26" l="1"/>
  <c r="J19" i="21"/>
  <c r="R133" i="2"/>
  <c r="C135" i="2"/>
  <c r="F134" i="2"/>
  <c r="C136" i="2" l="1"/>
  <c r="F135" i="2"/>
  <c r="R134" i="2"/>
  <c r="J20" i="21"/>
  <c r="E131" i="26"/>
  <c r="J21" i="21" l="1"/>
  <c r="E132" i="26"/>
  <c r="R135" i="2"/>
  <c r="F136" i="2"/>
  <c r="C137" i="2"/>
  <c r="C138" i="2" l="1"/>
  <c r="F137" i="2"/>
  <c r="E133" i="26"/>
  <c r="R136" i="2"/>
  <c r="J22" i="21"/>
  <c r="R137" i="2" l="1"/>
  <c r="J23" i="21"/>
  <c r="E134" i="26"/>
  <c r="C139" i="2"/>
  <c r="F138" i="2"/>
  <c r="F139" i="2" l="1"/>
  <c r="C140" i="2"/>
  <c r="J24" i="21"/>
  <c r="R138" i="2"/>
  <c r="E135" i="26"/>
  <c r="E136" i="26" l="1"/>
  <c r="R139" i="2"/>
  <c r="J25" i="21"/>
  <c r="F140" i="2"/>
  <c r="C141" i="2"/>
  <c r="E137" i="26" l="1"/>
  <c r="R140" i="2"/>
  <c r="J26" i="21"/>
  <c r="C142" i="2"/>
  <c r="F141" i="2"/>
  <c r="R141" i="2" l="1"/>
  <c r="E138" i="26"/>
  <c r="J27" i="21"/>
  <c r="C143" i="2"/>
  <c r="F142" i="2"/>
  <c r="C144" i="2" l="1"/>
  <c r="F143" i="2"/>
  <c r="R142" i="2"/>
  <c r="J28" i="21"/>
  <c r="E139" i="26"/>
  <c r="E140" i="26" l="1"/>
  <c r="R143" i="2"/>
  <c r="J29" i="21"/>
  <c r="C145" i="2"/>
  <c r="F144" i="2"/>
  <c r="E141" i="26" l="1"/>
  <c r="R144" i="2"/>
  <c r="J30" i="21"/>
  <c r="C146" i="2"/>
  <c r="F145" i="2"/>
  <c r="C147" i="2" l="1"/>
  <c r="F146" i="2"/>
  <c r="E142" i="26"/>
  <c r="J31" i="21"/>
  <c r="R145" i="2"/>
  <c r="E143" i="26" l="1"/>
  <c r="R146" i="2"/>
  <c r="J32" i="21"/>
  <c r="F147" i="2"/>
  <c r="C148" i="2"/>
  <c r="F148" i="2" l="1"/>
  <c r="C149" i="2"/>
  <c r="E144" i="26"/>
  <c r="J33" i="21"/>
  <c r="R147" i="2"/>
  <c r="F149" i="2" l="1"/>
  <c r="C150" i="2"/>
  <c r="E145" i="26"/>
  <c r="J34" i="21"/>
  <c r="R148" i="2"/>
  <c r="F150" i="2" l="1"/>
  <c r="C151" i="2"/>
  <c r="E146" i="26"/>
  <c r="R149" i="2"/>
  <c r="J35" i="21"/>
  <c r="C152" i="2" l="1"/>
  <c r="F151" i="2"/>
  <c r="J36" i="21"/>
  <c r="E147" i="26"/>
  <c r="R150" i="2"/>
  <c r="R151" i="2" l="1"/>
  <c r="J37" i="21"/>
  <c r="E148" i="26"/>
  <c r="F152" i="2"/>
  <c r="C153" i="2"/>
  <c r="J38" i="21" l="1"/>
  <c r="R152" i="2"/>
  <c r="E149" i="26"/>
  <c r="C154" i="2"/>
  <c r="F153" i="2"/>
  <c r="R153" i="2" l="1"/>
  <c r="E150" i="26"/>
  <c r="J39" i="21"/>
  <c r="C155" i="2"/>
  <c r="F154" i="2"/>
  <c r="J40" i="21" l="1"/>
  <c r="R154" i="2"/>
  <c r="E151" i="26"/>
  <c r="C156" i="2"/>
  <c r="F155" i="2"/>
  <c r="J41" i="21" l="1"/>
  <c r="E152" i="26"/>
  <c r="R155" i="2"/>
  <c r="C157" i="2"/>
  <c r="F156" i="2"/>
  <c r="E153" i="26" l="1"/>
  <c r="J42" i="21"/>
  <c r="R156" i="2"/>
  <c r="C158" i="2"/>
  <c r="F157" i="2"/>
  <c r="R157" i="2" l="1"/>
  <c r="J43" i="21"/>
  <c r="E154" i="26"/>
  <c r="C159" i="2"/>
  <c r="F158" i="2"/>
  <c r="R158" i="2" l="1"/>
  <c r="E155" i="26"/>
  <c r="J44" i="21"/>
  <c r="C160" i="2"/>
  <c r="F159" i="2"/>
  <c r="J45" i="21" l="1"/>
  <c r="R159" i="2"/>
  <c r="E156" i="26"/>
  <c r="C161" i="2"/>
  <c r="F160" i="2"/>
  <c r="J46" i="21" l="1"/>
  <c r="R160" i="2"/>
  <c r="E157" i="26"/>
  <c r="C162" i="2"/>
  <c r="F161" i="2"/>
  <c r="E158" i="26" l="1"/>
  <c r="R161" i="2"/>
  <c r="J47" i="21"/>
  <c r="C163" i="2"/>
  <c r="F162" i="2"/>
  <c r="E159" i="26" l="1"/>
  <c r="J48" i="21"/>
  <c r="R162" i="2"/>
  <c r="C164" i="2"/>
  <c r="F163" i="2"/>
  <c r="R163" i="2" l="1"/>
  <c r="E160" i="26"/>
  <c r="J49" i="21"/>
  <c r="F164" i="2"/>
  <c r="C165" i="2"/>
  <c r="C166" i="2" l="1"/>
  <c r="F165" i="2"/>
  <c r="J50" i="21"/>
  <c r="E161" i="26"/>
  <c r="R164" i="2"/>
  <c r="E162" i="26" l="1"/>
  <c r="R165" i="2"/>
  <c r="J51" i="21"/>
  <c r="F166" i="2"/>
  <c r="C167" i="2"/>
  <c r="F167" i="2" l="1"/>
  <c r="C168" i="2"/>
  <c r="R166" i="2"/>
  <c r="J52" i="21"/>
  <c r="E163" i="26"/>
  <c r="C169" i="2" l="1"/>
  <c r="F168" i="2"/>
  <c r="J53" i="21"/>
  <c r="E164" i="26"/>
  <c r="R167" i="2"/>
  <c r="J54" i="21" l="1"/>
  <c r="E165" i="26"/>
  <c r="R168" i="2"/>
  <c r="C170" i="2"/>
  <c r="F169" i="2"/>
  <c r="R169" i="2" l="1"/>
  <c r="E166" i="26"/>
  <c r="J55" i="21"/>
  <c r="C171" i="2"/>
  <c r="F170" i="2"/>
  <c r="F171" i="2" l="1"/>
  <c r="C172" i="2"/>
  <c r="E167" i="26"/>
  <c r="R170" i="2"/>
  <c r="J56" i="21"/>
  <c r="C173" i="2" l="1"/>
  <c r="F172" i="2"/>
  <c r="E168" i="26"/>
  <c r="J57" i="21"/>
  <c r="R171" i="2"/>
  <c r="J58" i="21" l="1"/>
  <c r="R172" i="2"/>
  <c r="E169" i="26"/>
  <c r="C174" i="2"/>
  <c r="F173" i="2"/>
  <c r="C175" i="2" l="1"/>
  <c r="F174" i="2"/>
  <c r="R173" i="2"/>
  <c r="J59" i="21"/>
  <c r="E170" i="26"/>
  <c r="E171" i="26" l="1"/>
  <c r="J60" i="21"/>
  <c r="R174" i="2"/>
  <c r="C176" i="2"/>
  <c r="F175" i="2"/>
  <c r="E172" i="26" l="1"/>
  <c r="R175" i="2"/>
  <c r="J61" i="21"/>
  <c r="C177" i="2"/>
  <c r="F176" i="2"/>
  <c r="C178" i="2" l="1"/>
  <c r="F177" i="2"/>
  <c r="J62" i="21"/>
  <c r="E173" i="26"/>
  <c r="R176" i="2"/>
  <c r="J63" i="21" l="1"/>
  <c r="E174" i="26"/>
  <c r="R177" i="2"/>
  <c r="F178" i="2"/>
  <c r="C179" i="2"/>
  <c r="C180" i="2" l="1"/>
  <c r="F179" i="2"/>
  <c r="E175" i="26"/>
  <c r="J64" i="21"/>
  <c r="R178" i="2"/>
  <c r="E176" i="26" l="1"/>
  <c r="R179" i="2"/>
  <c r="J65" i="21"/>
  <c r="F180" i="2"/>
  <c r="C181" i="2"/>
  <c r="C182" i="2" l="1"/>
  <c r="F181" i="2"/>
  <c r="J66" i="21"/>
  <c r="R180" i="2"/>
  <c r="E177" i="26"/>
  <c r="E178" i="26" l="1"/>
  <c r="J67" i="21"/>
  <c r="R181" i="2"/>
  <c r="F182" i="2"/>
  <c r="C183" i="2"/>
  <c r="E179" i="26" l="1"/>
  <c r="R182" i="2"/>
  <c r="J68" i="21"/>
  <c r="C184" i="2"/>
  <c r="F183" i="2"/>
  <c r="R183" i="2" l="1"/>
  <c r="J69" i="21"/>
  <c r="E180" i="26"/>
  <c r="C185" i="2"/>
  <c r="F184" i="2"/>
  <c r="C186" i="2" l="1"/>
  <c r="F185" i="2"/>
  <c r="J70" i="21"/>
  <c r="R184" i="2"/>
  <c r="E181" i="26"/>
  <c r="R185" i="2" l="1"/>
  <c r="J71" i="21"/>
  <c r="E182" i="26"/>
  <c r="C187" i="2"/>
  <c r="F186" i="2"/>
  <c r="C188" i="2" l="1"/>
  <c r="F187" i="2"/>
  <c r="R186" i="2"/>
  <c r="E183" i="26"/>
  <c r="J72" i="21"/>
  <c r="E184" i="26" l="1"/>
  <c r="J73" i="21"/>
  <c r="R187" i="2"/>
  <c r="C189" i="2"/>
  <c r="F188" i="2"/>
  <c r="J74" i="21" l="1"/>
  <c r="E185" i="26"/>
  <c r="R188" i="2"/>
  <c r="F189" i="2"/>
  <c r="C190" i="2"/>
  <c r="E186" i="26" l="1"/>
  <c r="R189" i="2"/>
  <c r="J75" i="21"/>
  <c r="C191" i="2"/>
  <c r="F190" i="2"/>
  <c r="C192" i="2" l="1"/>
  <c r="F191" i="2"/>
  <c r="R190" i="2"/>
  <c r="E187" i="26"/>
  <c r="J76" i="21"/>
  <c r="R191" i="2" l="1"/>
  <c r="J77" i="21"/>
  <c r="E188" i="26"/>
  <c r="C193" i="2"/>
  <c r="F192" i="2"/>
  <c r="R192" i="2" l="1"/>
  <c r="J78" i="21"/>
  <c r="E189" i="26"/>
  <c r="C194" i="2"/>
  <c r="F193" i="2"/>
  <c r="C195" i="2" l="1"/>
  <c r="F194" i="2"/>
  <c r="R193" i="2"/>
  <c r="E190" i="26"/>
  <c r="J79" i="21"/>
  <c r="E191" i="26" l="1"/>
  <c r="J80" i="21"/>
  <c r="R194" i="2"/>
  <c r="C196" i="2"/>
  <c r="F195" i="2"/>
  <c r="F196" i="2" l="1"/>
  <c r="C197" i="2"/>
  <c r="E192" i="26"/>
  <c r="R195" i="2"/>
  <c r="J81" i="21"/>
  <c r="F197" i="2" l="1"/>
  <c r="C198" i="2"/>
  <c r="J82" i="21"/>
  <c r="E193" i="26"/>
  <c r="R196" i="2"/>
  <c r="F198" i="2" l="1"/>
  <c r="C199" i="2"/>
  <c r="E194" i="26"/>
  <c r="J83" i="21"/>
  <c r="R197" i="2"/>
  <c r="C200" i="2" l="1"/>
  <c r="F199" i="2"/>
  <c r="E195" i="26"/>
  <c r="R198" i="2"/>
  <c r="J84" i="21"/>
  <c r="R199" i="2" l="1"/>
  <c r="J85" i="21"/>
  <c r="E196" i="26"/>
  <c r="C201" i="2"/>
  <c r="F200" i="2"/>
  <c r="C202" i="2" l="1"/>
  <c r="F201" i="2"/>
  <c r="E197" i="26"/>
  <c r="J86" i="21"/>
  <c r="R200" i="2"/>
  <c r="E198" i="26" l="1"/>
  <c r="R201" i="2"/>
  <c r="J87" i="21"/>
  <c r="C203" i="2"/>
  <c r="F202" i="2"/>
  <c r="E199" i="26" l="1"/>
  <c r="J88" i="21"/>
  <c r="R202" i="2"/>
  <c r="C204" i="2"/>
  <c r="F203" i="2"/>
  <c r="J89" i="21" l="1"/>
  <c r="R203" i="2"/>
  <c r="E200" i="26"/>
  <c r="C205" i="2"/>
  <c r="F204" i="2"/>
  <c r="R204" i="2" l="1"/>
  <c r="J90" i="21"/>
  <c r="E201" i="26"/>
  <c r="C206" i="2"/>
  <c r="F205" i="2"/>
  <c r="R205" i="2" s="1"/>
  <c r="F206" i="2" l="1"/>
  <c r="R206" i="2" s="1"/>
  <c r="C207" i="2"/>
  <c r="C208" i="2" l="1"/>
  <c r="F207" i="2"/>
  <c r="R207" i="2" s="1"/>
  <c r="C209" i="2" l="1"/>
  <c r="F208" i="2"/>
  <c r="R208" i="2" s="1"/>
  <c r="C210" i="2" l="1"/>
  <c r="F209" i="2"/>
  <c r="R209" i="2" s="1"/>
  <c r="F210" i="2" l="1"/>
  <c r="R210" i="2" s="1"/>
  <c r="C211" i="2"/>
  <c r="F211" i="2" l="1"/>
  <c r="R211" i="2" s="1"/>
  <c r="C212" i="2"/>
  <c r="C213" i="2" l="1"/>
  <c r="F212" i="2"/>
  <c r="R212" i="2" s="1"/>
  <c r="C214" i="2" l="1"/>
  <c r="F213" i="2"/>
  <c r="R213" i="2" s="1"/>
  <c r="F214" i="2" l="1"/>
  <c r="R214" i="2" s="1"/>
  <c r="C215" i="2"/>
  <c r="C216" i="2" l="1"/>
  <c r="F215" i="2"/>
  <c r="R215" i="2" s="1"/>
  <c r="C217" i="2" l="1"/>
  <c r="F216" i="2"/>
  <c r="R216" i="2" s="1"/>
  <c r="C218" i="2" l="1"/>
  <c r="F217" i="2"/>
  <c r="R217" i="2" s="1"/>
  <c r="C219" i="2" l="1"/>
  <c r="F218" i="2"/>
  <c r="R218" i="2" s="1"/>
  <c r="C220" i="2" l="1"/>
  <c r="F219" i="2"/>
  <c r="R219" i="2" s="1"/>
  <c r="F220" i="2" l="1"/>
  <c r="R220" i="2" s="1"/>
  <c r="C221" i="2"/>
  <c r="C222" i="2" l="1"/>
  <c r="F221" i="2"/>
  <c r="R221" i="2" s="1"/>
  <c r="C223" i="2" l="1"/>
  <c r="F222" i="2"/>
  <c r="R222" i="2" s="1"/>
  <c r="F223" i="2" l="1"/>
  <c r="R223" i="2" s="1"/>
  <c r="C224" i="2"/>
  <c r="C225" i="2" l="1"/>
  <c r="F224" i="2"/>
  <c r="R224" i="2" s="1"/>
  <c r="C226" i="2" l="1"/>
  <c r="F225" i="2"/>
  <c r="R225" i="2" s="1"/>
  <c r="F226" i="2" l="1"/>
  <c r="R226" i="2" s="1"/>
  <c r="C227" i="2"/>
  <c r="F227" i="2" l="1"/>
  <c r="R227" i="2" s="1"/>
  <c r="C228" i="2"/>
  <c r="C229" i="2" l="1"/>
  <c r="F228" i="2"/>
  <c r="R228" i="2" s="1"/>
  <c r="C230" i="2" l="1"/>
  <c r="F229" i="2"/>
  <c r="R229" i="2" s="1"/>
  <c r="F230" i="2" l="1"/>
  <c r="R230" i="2" s="1"/>
  <c r="C231" i="2"/>
  <c r="F231" i="2" l="1"/>
  <c r="R231" i="2" s="1"/>
  <c r="C232" i="2"/>
  <c r="F232" i="2" l="1"/>
  <c r="R232" i="2" s="1"/>
  <c r="C233" i="2"/>
  <c r="F233" i="2" l="1"/>
  <c r="R233" i="2" s="1"/>
  <c r="C234" i="2"/>
  <c r="C235" i="2" l="1"/>
  <c r="F234" i="2"/>
  <c r="R234" i="2" s="1"/>
  <c r="C236" i="2" l="1"/>
  <c r="F235" i="2"/>
  <c r="R235" i="2" s="1"/>
  <c r="C237" i="2" l="1"/>
  <c r="F236" i="2"/>
  <c r="R236" i="2" s="1"/>
  <c r="C238" i="2" l="1"/>
  <c r="F237" i="2"/>
  <c r="R237" i="2" s="1"/>
  <c r="F238" i="2" l="1"/>
  <c r="R238" i="2" s="1"/>
  <c r="C239" i="2"/>
  <c r="F239" i="2" l="1"/>
  <c r="R239" i="2" s="1"/>
  <c r="C240" i="2"/>
  <c r="C241" i="2" l="1"/>
  <c r="F240" i="2"/>
  <c r="R240" i="2" s="1"/>
  <c r="C242" i="2" l="1"/>
  <c r="F241" i="2"/>
  <c r="R241" i="2" s="1"/>
  <c r="F242" i="2" l="1"/>
  <c r="R242" i="2" s="1"/>
  <c r="C243" i="2"/>
  <c r="F243" i="2" l="1"/>
  <c r="R243" i="2" s="1"/>
  <c r="C244" i="2"/>
  <c r="C245" i="2" l="1"/>
  <c r="F244" i="2"/>
  <c r="R244" i="2" s="1"/>
  <c r="F245" i="2" l="1"/>
  <c r="R245" i="2" s="1"/>
  <c r="C246" i="2"/>
  <c r="C247" i="2" l="1"/>
  <c r="F246" i="2"/>
  <c r="R246" i="2" s="1"/>
  <c r="F247" i="2" l="1"/>
  <c r="R247" i="2" s="1"/>
  <c r="C248" i="2"/>
  <c r="C249" i="2" l="1"/>
  <c r="F248" i="2"/>
  <c r="R248" i="2" s="1"/>
  <c r="F249" i="2" l="1"/>
  <c r="R249" i="2" s="1"/>
  <c r="C250" i="2"/>
  <c r="C251" i="2" l="1"/>
  <c r="F250" i="2"/>
  <c r="R250" i="2" s="1"/>
  <c r="C252" i="2" l="1"/>
  <c r="F251" i="2"/>
  <c r="R251" i="2" s="1"/>
  <c r="F252" i="2" l="1"/>
  <c r="R252" i="2" s="1"/>
  <c r="C253" i="2"/>
  <c r="F253" i="2" l="1"/>
  <c r="R253" i="2" s="1"/>
  <c r="C254" i="2"/>
  <c r="C255" i="2" l="1"/>
  <c r="F254" i="2"/>
  <c r="R254" i="2" s="1"/>
  <c r="C256" i="2" l="1"/>
  <c r="F255" i="2"/>
  <c r="R255" i="2" s="1"/>
  <c r="C257" i="2" l="1"/>
  <c r="F256" i="2"/>
  <c r="R256" i="2" s="1"/>
  <c r="C258" i="2" l="1"/>
  <c r="F257" i="2"/>
  <c r="R257" i="2" s="1"/>
  <c r="F258" i="2" l="1"/>
  <c r="R258" i="2" s="1"/>
  <c r="C259" i="2"/>
  <c r="C260" i="2" l="1"/>
  <c r="F259" i="2"/>
  <c r="R259" i="2" s="1"/>
  <c r="F260" i="2" l="1"/>
  <c r="R260" i="2" s="1"/>
  <c r="C261" i="2"/>
  <c r="C262" i="2" l="1"/>
  <c r="F261" i="2"/>
  <c r="R261" i="2" s="1"/>
  <c r="F262" i="2" l="1"/>
  <c r="R262" i="2" s="1"/>
  <c r="C263" i="2"/>
  <c r="C264" i="2" l="1"/>
  <c r="F263" i="2"/>
  <c r="R263" i="2" s="1"/>
  <c r="C265" i="2" l="1"/>
  <c r="F264" i="2"/>
  <c r="R264" i="2" s="1"/>
  <c r="C266" i="2" l="1"/>
  <c r="F265" i="2"/>
  <c r="R265" i="2" s="1"/>
  <c r="C267" i="2" l="1"/>
  <c r="F266" i="2"/>
  <c r="R266" i="2" s="1"/>
  <c r="C268" i="2" l="1"/>
  <c r="F267" i="2"/>
  <c r="R267" i="2" s="1"/>
  <c r="F268" i="2" l="1"/>
  <c r="R268" i="2" s="1"/>
  <c r="C269" i="2"/>
  <c r="F269" i="2" l="1"/>
  <c r="R269" i="2" s="1"/>
  <c r="C270" i="2"/>
  <c r="F270" i="2" l="1"/>
  <c r="R270" i="2" s="1"/>
  <c r="C271" i="2"/>
  <c r="C272" i="2" l="1"/>
  <c r="F271" i="2"/>
  <c r="R271" i="2" s="1"/>
  <c r="C273" i="2" l="1"/>
  <c r="F272" i="2"/>
  <c r="R272" i="2" s="1"/>
  <c r="C274" i="2" l="1"/>
  <c r="F273" i="2"/>
  <c r="R273" i="2" s="1"/>
  <c r="F274" i="2" l="1"/>
  <c r="R274" i="2" s="1"/>
  <c r="C275" i="2"/>
  <c r="C276" i="2" l="1"/>
  <c r="F275" i="2"/>
  <c r="R275" i="2" s="1"/>
  <c r="F276" i="2" l="1"/>
  <c r="R276" i="2" s="1"/>
  <c r="C277" i="2"/>
  <c r="C278" i="2" l="1"/>
  <c r="F277" i="2"/>
  <c r="R277" i="2" s="1"/>
  <c r="C279" i="2" l="1"/>
  <c r="F278" i="2"/>
  <c r="R278" i="2" s="1"/>
  <c r="F279" i="2" l="1"/>
  <c r="R279" i="2" s="1"/>
  <c r="C280" i="2"/>
  <c r="C281" i="2" l="1"/>
  <c r="F280" i="2"/>
  <c r="R280" i="2" s="1"/>
  <c r="F281" i="2" l="1"/>
  <c r="R281" i="2" s="1"/>
  <c r="C282" i="2"/>
  <c r="F282" i="2" l="1"/>
  <c r="R282" i="2" s="1"/>
  <c r="C283" i="2"/>
  <c r="C284" i="2" l="1"/>
  <c r="F283" i="2"/>
  <c r="R283" i="2" s="1"/>
  <c r="C285" i="2" l="1"/>
  <c r="F284" i="2"/>
  <c r="R284" i="2" s="1"/>
  <c r="C286" i="2" l="1"/>
  <c r="F285" i="2"/>
  <c r="R285" i="2" s="1"/>
  <c r="C287" i="2" l="1"/>
  <c r="F286" i="2"/>
  <c r="R286" i="2" s="1"/>
  <c r="C288" i="2" l="1"/>
  <c r="F287" i="2"/>
  <c r="R287" i="2" s="1"/>
  <c r="C289" i="2" l="1"/>
  <c r="F288" i="2"/>
  <c r="R288" i="2" s="1"/>
  <c r="F289" i="2" l="1"/>
  <c r="R289" i="2" s="1"/>
  <c r="C290" i="2"/>
  <c r="F290" i="2" l="1"/>
  <c r="R290" i="2" s="1"/>
  <c r="C291" i="2"/>
  <c r="F291" i="2" l="1"/>
  <c r="R291" i="2" s="1"/>
  <c r="C292" i="2"/>
  <c r="C293" i="2" l="1"/>
  <c r="F292" i="2"/>
  <c r="R292" i="2" s="1"/>
  <c r="F293" i="2" l="1"/>
  <c r="R293" i="2" s="1"/>
  <c r="C294" i="2"/>
  <c r="F294" i="2" l="1"/>
  <c r="R294" i="2" s="1"/>
  <c r="C295" i="2"/>
  <c r="C296" i="2" l="1"/>
  <c r="F295" i="2"/>
  <c r="R295" i="2" s="1"/>
  <c r="F296" i="2" l="1"/>
  <c r="R296" i="2" s="1"/>
  <c r="C297" i="2"/>
  <c r="C298" i="2" l="1"/>
  <c r="F297" i="2"/>
  <c r="R297" i="2" s="1"/>
  <c r="F298" i="2" l="1"/>
  <c r="R298" i="2" s="1"/>
  <c r="C299" i="2"/>
  <c r="C300" i="2" l="1"/>
  <c r="F299" i="2"/>
  <c r="R299" i="2" s="1"/>
  <c r="C301" i="2" l="1"/>
  <c r="F300" i="2"/>
  <c r="R300" i="2" s="1"/>
  <c r="C302" i="2" l="1"/>
  <c r="F301" i="2"/>
  <c r="R301" i="2" s="1"/>
  <c r="C303" i="2" l="1"/>
  <c r="F302" i="2"/>
  <c r="R302" i="2" s="1"/>
  <c r="F303" i="2" l="1"/>
  <c r="R303" i="2" s="1"/>
  <c r="C304" i="2"/>
  <c r="F304" i="2" s="1"/>
  <c r="R304" i="2" s="1"/>
</calcChain>
</file>

<file path=xl/sharedStrings.xml><?xml version="1.0" encoding="utf-8"?>
<sst xmlns="http://schemas.openxmlformats.org/spreadsheetml/2006/main" count="472" uniqueCount="277">
  <si>
    <t>Number</t>
  </si>
  <si>
    <t>Name</t>
  </si>
  <si>
    <t>Category</t>
  </si>
  <si>
    <t>V40</t>
  </si>
  <si>
    <t>V50</t>
  </si>
  <si>
    <t>V60</t>
  </si>
  <si>
    <t>V70</t>
  </si>
  <si>
    <t>LV40</t>
  </si>
  <si>
    <t>LV50</t>
  </si>
  <si>
    <t>LV60</t>
  </si>
  <si>
    <t>number</t>
  </si>
  <si>
    <t>time</t>
  </si>
  <si>
    <t>Ladies:</t>
  </si>
  <si>
    <t>position</t>
  </si>
  <si>
    <t>Finished:</t>
  </si>
  <si>
    <t>Yet to finish:</t>
  </si>
  <si>
    <t>Position</t>
  </si>
  <si>
    <t>Time</t>
  </si>
  <si>
    <t>Total number of entries:</t>
  </si>
  <si>
    <t>Men:</t>
  </si>
  <si>
    <t>senior men</t>
  </si>
  <si>
    <t>senior ladies</t>
  </si>
  <si>
    <t>Club</t>
  </si>
  <si>
    <t>Points</t>
  </si>
  <si>
    <t>time OK?</t>
  </si>
  <si>
    <t>L</t>
  </si>
  <si>
    <t>Pos</t>
  </si>
  <si>
    <t>Team Pts</t>
  </si>
  <si>
    <t>Team rank</t>
  </si>
  <si>
    <t>Club pos</t>
  </si>
  <si>
    <t>Team runner 2</t>
  </si>
  <si>
    <t>Team runner 3</t>
  </si>
  <si>
    <t>Series?</t>
  </si>
  <si>
    <t>Finished</t>
  </si>
  <si>
    <t>SeniorM</t>
  </si>
  <si>
    <t>series</t>
  </si>
  <si>
    <t>Teams:</t>
  </si>
  <si>
    <t>Lady pos</t>
  </si>
  <si>
    <t>Teams</t>
  </si>
  <si>
    <t>Ladies Teams</t>
  </si>
  <si>
    <t>Mens</t>
  </si>
  <si>
    <t>teams</t>
  </si>
  <si>
    <t>U16</t>
  </si>
  <si>
    <t>U18</t>
  </si>
  <si>
    <t>LU18</t>
  </si>
  <si>
    <t>LU16</t>
  </si>
  <si>
    <t>unattached</t>
  </si>
  <si>
    <t>Men</t>
  </si>
  <si>
    <t>Men's teams</t>
  </si>
  <si>
    <t>1st in cat</t>
  </si>
  <si>
    <t>Men's Teams</t>
  </si>
  <si>
    <t>Summit</t>
  </si>
  <si>
    <t>Ladies</t>
  </si>
  <si>
    <t>Cat</t>
  </si>
  <si>
    <t>mins</t>
  </si>
  <si>
    <t>secs</t>
  </si>
  <si>
    <t>hours</t>
  </si>
  <si>
    <t>3day Series</t>
  </si>
  <si>
    <t>Summit position</t>
  </si>
  <si>
    <t>Club, or</t>
  </si>
  <si>
    <t>U14</t>
  </si>
  <si>
    <t>V45</t>
  </si>
  <si>
    <t>V55</t>
  </si>
  <si>
    <t>V65</t>
  </si>
  <si>
    <t>LU14</t>
  </si>
  <si>
    <t>LV45</t>
  </si>
  <si>
    <t>LV55</t>
  </si>
  <si>
    <t>LV65</t>
  </si>
  <si>
    <t>LV70</t>
  </si>
  <si>
    <t>catg pos</t>
  </si>
  <si>
    <t>M</t>
  </si>
  <si>
    <t>U23</t>
  </si>
  <si>
    <t>LU23</t>
  </si>
  <si>
    <t>category</t>
  </si>
  <si>
    <t>posn</t>
  </si>
  <si>
    <t>name</t>
  </si>
  <si>
    <t>club</t>
  </si>
  <si>
    <t>overall</t>
  </si>
  <si>
    <t>top5</t>
  </si>
  <si>
    <t>overall L</t>
  </si>
  <si>
    <t>lady</t>
  </si>
  <si>
    <t>winner</t>
  </si>
  <si>
    <t>2nd</t>
  </si>
  <si>
    <t>3rd</t>
  </si>
  <si>
    <t>1st lady</t>
  </si>
  <si>
    <t>1st U23 man</t>
  </si>
  <si>
    <t>1st U23 lady</t>
  </si>
  <si>
    <t>1st U18 boy</t>
  </si>
  <si>
    <t>1st U18 girl</t>
  </si>
  <si>
    <t>1st U16 boy</t>
  </si>
  <si>
    <t>1st U16 girl</t>
  </si>
  <si>
    <t>1st U14 boy</t>
  </si>
  <si>
    <t>1st U14 girl</t>
  </si>
  <si>
    <t>1st vet</t>
  </si>
  <si>
    <t>1st lady vet</t>
  </si>
  <si>
    <t>1st V45</t>
  </si>
  <si>
    <t>1st LV45</t>
  </si>
  <si>
    <t>1st V50</t>
  </si>
  <si>
    <t>1st LV50</t>
  </si>
  <si>
    <t>1st V55</t>
  </si>
  <si>
    <t>1st LV55</t>
  </si>
  <si>
    <t>1st V60</t>
  </si>
  <si>
    <t>1st LV60</t>
  </si>
  <si>
    <t>1st V65</t>
  </si>
  <si>
    <t>1st LV65</t>
  </si>
  <si>
    <t>1st V70</t>
  </si>
  <si>
    <t>1st LV70</t>
  </si>
  <si>
    <t>4th</t>
  </si>
  <si>
    <t>2nd lady</t>
  </si>
  <si>
    <t>5th</t>
  </si>
  <si>
    <t>3rd lady</t>
  </si>
  <si>
    <t>6th</t>
  </si>
  <si>
    <t>special</t>
  </si>
  <si>
    <t>1st V40</t>
  </si>
  <si>
    <t>1st LV40</t>
  </si>
  <si>
    <t>MV</t>
  </si>
  <si>
    <t>LV</t>
  </si>
  <si>
    <t>V40:1</t>
  </si>
  <si>
    <t>LV40:1</t>
  </si>
  <si>
    <t>V45:1</t>
  </si>
  <si>
    <t>LV45:1</t>
  </si>
  <si>
    <t>V50:1</t>
  </si>
  <si>
    <t>LV50:1</t>
  </si>
  <si>
    <t>V55:1</t>
  </si>
  <si>
    <t>LV55:1</t>
  </si>
  <si>
    <t>V60:1</t>
  </si>
  <si>
    <t>LV60:1</t>
  </si>
  <si>
    <t>V65:1</t>
  </si>
  <si>
    <t>LV65:1</t>
  </si>
  <si>
    <t>V70:1</t>
  </si>
  <si>
    <t>LV70:1</t>
  </si>
  <si>
    <t>U23:1</t>
  </si>
  <si>
    <t>LU23:1</t>
  </si>
  <si>
    <t>U18:1</t>
  </si>
  <si>
    <t>LU18:1</t>
  </si>
  <si>
    <t>U16:1</t>
  </si>
  <si>
    <t>LU16:1</t>
  </si>
  <si>
    <t>U14:1</t>
  </si>
  <si>
    <t>LU14:1</t>
  </si>
  <si>
    <t>7th</t>
  </si>
  <si>
    <t>8th</t>
  </si>
  <si>
    <t>9th</t>
  </si>
  <si>
    <t>10th</t>
  </si>
  <si>
    <t>4th lady</t>
  </si>
  <si>
    <t>5th lady</t>
  </si>
  <si>
    <t>U12</t>
  </si>
  <si>
    <t>LU12</t>
  </si>
  <si>
    <t>U12:1</t>
  </si>
  <si>
    <t>LU12:1</t>
  </si>
  <si>
    <t>1st U12 boy</t>
  </si>
  <si>
    <t>1st U12 girl</t>
  </si>
  <si>
    <t>V75</t>
  </si>
  <si>
    <t>LV75</t>
  </si>
  <si>
    <t>Rossendale Harriers</t>
  </si>
  <si>
    <t>WSEN</t>
  </si>
  <si>
    <t>Josephine Wells</t>
  </si>
  <si>
    <t>Stephen Smithies</t>
  </si>
  <si>
    <t xml:space="preserve">Calder Valley </t>
  </si>
  <si>
    <t>M55</t>
  </si>
  <si>
    <t>Andy Holden</t>
  </si>
  <si>
    <t>Achille Ratti</t>
  </si>
  <si>
    <t>Ben Kirkman</t>
  </si>
  <si>
    <t>MU23</t>
  </si>
  <si>
    <t>William Lowe</t>
  </si>
  <si>
    <t>M60</t>
  </si>
  <si>
    <t>Darren Fishwick</t>
  </si>
  <si>
    <t>Chorley</t>
  </si>
  <si>
    <t>M50</t>
  </si>
  <si>
    <t>Natalie Ormerod</t>
  </si>
  <si>
    <t>Ramsbottom Running Club</t>
  </si>
  <si>
    <t>W45</t>
  </si>
  <si>
    <t>Craig Wellens</t>
  </si>
  <si>
    <t>Graham Barnes</t>
  </si>
  <si>
    <t>M65</t>
  </si>
  <si>
    <t>Liam Moden</t>
  </si>
  <si>
    <t>Accrington Road Runners</t>
  </si>
  <si>
    <t>William Murgatroyd</t>
  </si>
  <si>
    <t>M70</t>
  </si>
  <si>
    <t>Steve Randall</t>
  </si>
  <si>
    <t>Meltham AC</t>
  </si>
  <si>
    <t>M45</t>
  </si>
  <si>
    <t>Dan Gilbert</t>
  </si>
  <si>
    <t>Horwich RMI Harriers</t>
  </si>
  <si>
    <t>Donna Cartwright</t>
  </si>
  <si>
    <t>Radcliffe AC</t>
  </si>
  <si>
    <t>Craig Stansfield</t>
  </si>
  <si>
    <t xml:space="preserve">Ian Swan </t>
  </si>
  <si>
    <t>Ben Coop</t>
  </si>
  <si>
    <t>Bury AC</t>
  </si>
  <si>
    <t>MSEN</t>
  </si>
  <si>
    <t xml:space="preserve">Kirk Lusty </t>
  </si>
  <si>
    <t>Clayton Le Moors</t>
  </si>
  <si>
    <t>Alex Frost</t>
  </si>
  <si>
    <t>Caroline Harding</t>
  </si>
  <si>
    <t>Pudsey and Bramley</t>
  </si>
  <si>
    <t>W50</t>
  </si>
  <si>
    <t>Mark Walsh</t>
  </si>
  <si>
    <t>David Naughton</t>
  </si>
  <si>
    <t>Cheshire Hill Racers</t>
  </si>
  <si>
    <t>Max Cole</t>
  </si>
  <si>
    <t>Richard Butterwick</t>
  </si>
  <si>
    <t>Todmorden Harriers</t>
  </si>
  <si>
    <t>Tom O'Gorman</t>
  </si>
  <si>
    <t>Bowland</t>
  </si>
  <si>
    <t>Martin O'Gorman</t>
  </si>
  <si>
    <t>Mary O'Gorman</t>
  </si>
  <si>
    <t>Peter Browning</t>
  </si>
  <si>
    <t>Mark Henderson</t>
  </si>
  <si>
    <t>Holmfirth Harriers</t>
  </si>
  <si>
    <t>Ian Carruthers</t>
  </si>
  <si>
    <t>M40</t>
  </si>
  <si>
    <t>Conor Tyndall</t>
  </si>
  <si>
    <t>Max Wilkinson</t>
  </si>
  <si>
    <t>Durham Fell Runners</t>
  </si>
  <si>
    <t>Cecilia Woods</t>
  </si>
  <si>
    <t>W60</t>
  </si>
  <si>
    <t>Joanne Cleaver</t>
  </si>
  <si>
    <t>W40</t>
  </si>
  <si>
    <t>David Poole</t>
  </si>
  <si>
    <t>Barlick Fell Runners</t>
  </si>
  <si>
    <t>Ian Smith</t>
  </si>
  <si>
    <t>Ribble Valley Runners</t>
  </si>
  <si>
    <t>Charlie Parkinson</t>
  </si>
  <si>
    <t>Simon Jones</t>
  </si>
  <si>
    <t>Francis Wooff</t>
  </si>
  <si>
    <t>Robert Cranham</t>
  </si>
  <si>
    <t>Andy Heys</t>
  </si>
  <si>
    <t>Hilary Farren</t>
  </si>
  <si>
    <t>Craig Wilkinson</t>
  </si>
  <si>
    <t>Blackburn Road Runners</t>
  </si>
  <si>
    <t>Neil Hargreaves</t>
  </si>
  <si>
    <t>Christian Waller</t>
  </si>
  <si>
    <t>Sophie Cunningham</t>
  </si>
  <si>
    <t>Mat Gray</t>
  </si>
  <si>
    <t>James Richardson</t>
  </si>
  <si>
    <t>Sam Akerstrom</t>
  </si>
  <si>
    <t>Isabel Akerstrom</t>
  </si>
  <si>
    <t>Yvonne Booth</t>
  </si>
  <si>
    <t>Karen Doherty</t>
  </si>
  <si>
    <t>Stephen Crowe</t>
  </si>
  <si>
    <t>David Banks</t>
  </si>
  <si>
    <t>Nigel Hartley</t>
  </si>
  <si>
    <t>Jon Nolan</t>
  </si>
  <si>
    <t>James Thomas</t>
  </si>
  <si>
    <t>David Riding</t>
  </si>
  <si>
    <t>Katherine Kilinder</t>
  </si>
  <si>
    <t>Paul King</t>
  </si>
  <si>
    <t>David Tomlinson</t>
  </si>
  <si>
    <t>Rachel Marshall</t>
  </si>
  <si>
    <t>Chris McCarthy</t>
  </si>
  <si>
    <t>Carolyn Tregaskis</t>
  </si>
  <si>
    <t>W55</t>
  </si>
  <si>
    <t>Tony Steward</t>
  </si>
  <si>
    <t>Neil Hindle</t>
  </si>
  <si>
    <t>FRA</t>
  </si>
  <si>
    <t>Linda Edmondson</t>
  </si>
  <si>
    <t>WFRA</t>
  </si>
  <si>
    <t>Matthew Clawson</t>
  </si>
  <si>
    <t>Steven Allcock</t>
  </si>
  <si>
    <t>Michael Fleming</t>
  </si>
  <si>
    <t>Saddleworth Runners</t>
  </si>
  <si>
    <t>AnneMarie Hindle</t>
  </si>
  <si>
    <t>Ian Bury</t>
  </si>
  <si>
    <t>Lee Entwistle</t>
  </si>
  <si>
    <t>Robert Quinn</t>
  </si>
  <si>
    <t>Lisa Ingham</t>
  </si>
  <si>
    <t>Andy Collier</t>
  </si>
  <si>
    <t>Margaret Morley</t>
  </si>
  <si>
    <t>Stephen Hall</t>
  </si>
  <si>
    <t>Karon Forster</t>
  </si>
  <si>
    <t>Spectrum Striders</t>
  </si>
  <si>
    <t xml:space="preserve">John Vaughan </t>
  </si>
  <si>
    <t>Made by Mountains</t>
  </si>
  <si>
    <t>Gaz Pemberton</t>
  </si>
  <si>
    <t>Mark Hoath</t>
  </si>
  <si>
    <t>James Stables</t>
  </si>
  <si>
    <t>John Boothman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</si>
</sst>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4"/>
      <color indexed="22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6" fontId="2" fillId="0" borderId="1" xfId="0" applyNumberFormat="1" applyFont="1" applyBorder="1" applyAlignment="1">
      <alignment horizontal="center"/>
    </xf>
    <xf numFmtId="46" fontId="2" fillId="0" borderId="0" xfId="0" applyNumberFormat="1" applyFont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6" fontId="6" fillId="0" borderId="1" xfId="0" applyNumberFormat="1" applyFont="1" applyBorder="1" applyAlignment="1">
      <alignment horizontal="center"/>
    </xf>
    <xf numFmtId="46" fontId="7" fillId="0" borderId="1" xfId="0" applyNumberFormat="1" applyFont="1" applyBorder="1" applyAlignment="1">
      <alignment horizontal="center"/>
    </xf>
    <xf numFmtId="0" fontId="8" fillId="2" borderId="0" xfId="0" applyFont="1" applyFill="1"/>
    <xf numFmtId="0" fontId="8" fillId="2" borderId="2" xfId="0" applyFont="1" applyFill="1" applyBorder="1"/>
    <xf numFmtId="0" fontId="9" fillId="2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/>
    <xf numFmtId="0" fontId="8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8" fillId="2" borderId="6" xfId="0" applyFont="1" applyFill="1" applyBorder="1"/>
    <xf numFmtId="0" fontId="9" fillId="2" borderId="1" xfId="0" applyFont="1" applyFill="1" applyBorder="1"/>
    <xf numFmtId="0" fontId="8" fillId="2" borderId="6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46" fontId="14" fillId="0" borderId="0" xfId="0" applyNumberFormat="1" applyFont="1" applyAlignment="1">
      <alignment horizontal="center"/>
    </xf>
    <xf numFmtId="0" fontId="15" fillId="0" borderId="0" xfId="0" applyFont="1"/>
    <xf numFmtId="0" fontId="13" fillId="0" borderId="0" xfId="0" applyFont="1" applyAlignment="1">
      <alignment horizontal="right"/>
    </xf>
    <xf numFmtId="0" fontId="2" fillId="3" borderId="0" xfId="0" applyFont="1" applyFill="1" applyAlignment="1">
      <alignment horizontal="center"/>
    </xf>
    <xf numFmtId="0" fontId="5" fillId="3" borderId="0" xfId="0" applyFont="1" applyFill="1"/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0" xfId="0" applyFill="1"/>
    <xf numFmtId="0" fontId="0" fillId="3" borderId="1" xfId="0" applyFill="1" applyBorder="1"/>
    <xf numFmtId="0" fontId="2" fillId="4" borderId="0" xfId="0" applyFont="1" applyFill="1" applyAlignment="1">
      <alignment horizontal="center"/>
    </xf>
    <xf numFmtId="0" fontId="5" fillId="4" borderId="0" xfId="0" applyFont="1" applyFill="1"/>
    <xf numFmtId="0" fontId="0" fillId="4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0" xfId="0" applyFill="1"/>
    <xf numFmtId="0" fontId="0" fillId="4" borderId="1" xfId="0" applyFill="1" applyBorder="1"/>
    <xf numFmtId="0" fontId="0" fillId="5" borderId="0" xfId="0" applyFill="1"/>
    <xf numFmtId="0" fontId="0" fillId="5" borderId="0" xfId="0" applyFill="1" applyAlignment="1">
      <alignment horizontal="center"/>
    </xf>
    <xf numFmtId="0" fontId="1" fillId="5" borderId="1" xfId="0" applyFont="1" applyFill="1" applyBorder="1"/>
    <xf numFmtId="0" fontId="0" fillId="5" borderId="0" xfId="0" applyFill="1" applyAlignment="1">
      <alignment horizontal="left"/>
    </xf>
    <xf numFmtId="0" fontId="1" fillId="5" borderId="0" xfId="0" applyFont="1" applyFill="1"/>
    <xf numFmtId="0" fontId="0" fillId="5" borderId="1" xfId="0" applyFill="1" applyBorder="1"/>
    <xf numFmtId="0" fontId="2" fillId="5" borderId="0" xfId="0" applyFont="1" applyFill="1" applyAlignment="1">
      <alignment horizontal="center"/>
    </xf>
    <xf numFmtId="0" fontId="2" fillId="5" borderId="0" xfId="0" applyFont="1" applyFill="1"/>
    <xf numFmtId="0" fontId="2" fillId="5" borderId="1" xfId="0" applyFont="1" applyFill="1" applyBorder="1"/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right"/>
    </xf>
    <xf numFmtId="0" fontId="2" fillId="5" borderId="9" xfId="0" applyFont="1" applyFill="1" applyBorder="1" applyAlignment="1">
      <alignment horizontal="center"/>
    </xf>
    <xf numFmtId="0" fontId="2" fillId="5" borderId="9" xfId="0" applyFont="1" applyFill="1" applyBorder="1"/>
    <xf numFmtId="0" fontId="1" fillId="5" borderId="8" xfId="0" applyFont="1" applyFill="1" applyBorder="1"/>
    <xf numFmtId="0" fontId="0" fillId="5" borderId="9" xfId="0" applyFill="1" applyBorder="1" applyAlignment="1">
      <alignment horizontal="left"/>
    </xf>
    <xf numFmtId="0" fontId="1" fillId="5" borderId="9" xfId="0" applyFont="1" applyFill="1" applyBorder="1"/>
    <xf numFmtId="0" fontId="0" fillId="5" borderId="8" xfId="0" applyFill="1" applyBorder="1"/>
    <xf numFmtId="0" fontId="0" fillId="5" borderId="9" xfId="0" applyFill="1" applyBorder="1"/>
    <xf numFmtId="0" fontId="5" fillId="5" borderId="0" xfId="0" applyFont="1" applyFill="1" applyAlignment="1">
      <alignment horizontal="left"/>
    </xf>
    <xf numFmtId="0" fontId="5" fillId="5" borderId="1" xfId="0" applyFont="1" applyFill="1" applyBorder="1" applyAlignment="1">
      <alignment horizontal="center"/>
    </xf>
    <xf numFmtId="0" fontId="4" fillId="5" borderId="0" xfId="0" applyFont="1" applyFill="1" applyAlignment="1">
      <alignment horizontal="right"/>
    </xf>
    <xf numFmtId="0" fontId="4" fillId="5" borderId="0" xfId="0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3" fillId="5" borderId="0" xfId="0" applyFont="1" applyFill="1"/>
    <xf numFmtId="46" fontId="0" fillId="5" borderId="0" xfId="0" applyNumberFormat="1" applyFill="1" applyAlignment="1">
      <alignment horizontal="center"/>
    </xf>
    <xf numFmtId="46" fontId="2" fillId="5" borderId="0" xfId="0" applyNumberFormat="1" applyFont="1" applyFill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6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" fillId="0" borderId="0" xfId="0" applyFont="1"/>
    <xf numFmtId="0" fontId="16" fillId="5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46" fontId="1" fillId="0" borderId="0" xfId="0" applyNumberFormat="1" applyFont="1" applyAlignment="1">
      <alignment horizontal="center"/>
    </xf>
    <xf numFmtId="46" fontId="0" fillId="0" borderId="0" xfId="0" applyNumberFormat="1" applyAlignment="1">
      <alignment horizontal="center"/>
    </xf>
    <xf numFmtId="0" fontId="18" fillId="0" borderId="10" xfId="1" applyFont="1" applyBorder="1" applyAlignment="1">
      <alignment vertical="center"/>
    </xf>
    <xf numFmtId="0" fontId="18" fillId="0" borderId="0" xfId="1" applyFont="1" applyAlignment="1">
      <alignment vertical="center"/>
    </xf>
    <xf numFmtId="46" fontId="18" fillId="0" borderId="10" xfId="1" applyNumberFormat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46" fontId="18" fillId="0" borderId="0" xfId="1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1" xfId="1" applyFont="1" applyBorder="1" applyAlignment="1">
      <alignment vertical="center"/>
    </xf>
    <xf numFmtId="0" fontId="18" fillId="0" borderId="6" xfId="1" applyFont="1" applyBorder="1" applyAlignment="1">
      <alignment vertical="center"/>
    </xf>
    <xf numFmtId="0" fontId="19" fillId="0" borderId="0" xfId="1" applyFont="1" applyAlignment="1">
      <alignment vertical="center"/>
    </xf>
    <xf numFmtId="46" fontId="6" fillId="0" borderId="0" xfId="0" applyNumberFormat="1" applyFont="1" applyAlignment="1">
      <alignment horizontal="center"/>
    </xf>
    <xf numFmtId="46" fontId="7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1"/>
  <sheetViews>
    <sheetView workbookViewId="0">
      <selection activeCell="C18" sqref="C18:C19"/>
    </sheetView>
  </sheetViews>
  <sheetFormatPr defaultColWidth="9.88671875" defaultRowHeight="17.399999999999999" x14ac:dyDescent="0.3"/>
  <cols>
    <col min="1" max="1" width="11.33203125" style="14" bestFit="1" customWidth="1"/>
    <col min="2" max="2" width="48.6640625" style="14" customWidth="1"/>
    <col min="3" max="3" width="8" style="18" bestFit="1" customWidth="1"/>
    <col min="4" max="4" width="13.5546875" style="14" customWidth="1"/>
    <col min="5" max="5" width="48.6640625" style="14" customWidth="1"/>
    <col min="6" max="6" width="5.88671875" style="18" bestFit="1" customWidth="1"/>
    <col min="7" max="16384" width="9.88671875" style="14"/>
  </cols>
  <sheetData>
    <row r="2" spans="2:6" x14ac:dyDescent="0.3">
      <c r="B2" s="15" t="s">
        <v>18</v>
      </c>
      <c r="C2" s="16">
        <f>COUNTA(Entry!B4:B804)</f>
        <v>84</v>
      </c>
      <c r="D2" s="17"/>
    </row>
    <row r="4" spans="2:6" x14ac:dyDescent="0.3">
      <c r="B4" s="19" t="s">
        <v>19</v>
      </c>
      <c r="C4" s="20">
        <f>SUM(C6:C18)</f>
        <v>0</v>
      </c>
      <c r="D4" s="17"/>
      <c r="E4" s="19" t="s">
        <v>12</v>
      </c>
      <c r="F4" s="20">
        <f>SUM(F6:F18)</f>
        <v>0</v>
      </c>
    </row>
    <row r="5" spans="2:6" x14ac:dyDescent="0.3">
      <c r="B5" s="21"/>
      <c r="C5" s="22"/>
      <c r="E5" s="23"/>
      <c r="F5" s="22"/>
    </row>
    <row r="6" spans="2:6" x14ac:dyDescent="0.3">
      <c r="B6" s="23" t="s">
        <v>20</v>
      </c>
      <c r="C6" s="24">
        <f>COUNTIF(Entry!G:G,"TRUE")</f>
        <v>0</v>
      </c>
      <c r="D6" s="17"/>
      <c r="E6" s="23" t="s">
        <v>21</v>
      </c>
      <c r="F6" s="24">
        <f>COUNTIF(Entry!D:D,"L")</f>
        <v>0</v>
      </c>
    </row>
    <row r="7" spans="2:6" x14ac:dyDescent="0.3">
      <c r="B7" s="23" t="s">
        <v>145</v>
      </c>
      <c r="C7" s="24">
        <f>COUNTIF(Entry!D:D,B7)</f>
        <v>0</v>
      </c>
      <c r="D7" s="17"/>
      <c r="E7" s="23" t="s">
        <v>146</v>
      </c>
      <c r="F7" s="24">
        <f>COUNTIF(Entry!D:D,E7)</f>
        <v>0</v>
      </c>
    </row>
    <row r="8" spans="2:6" x14ac:dyDescent="0.3">
      <c r="B8" s="23" t="s">
        <v>60</v>
      </c>
      <c r="C8" s="24">
        <f>COUNTIF(Entry!D:D,B8)</f>
        <v>0</v>
      </c>
      <c r="D8" s="17"/>
      <c r="E8" s="23" t="s">
        <v>64</v>
      </c>
      <c r="F8" s="24">
        <f>COUNTIF(Entry!D:D,E8)</f>
        <v>0</v>
      </c>
    </row>
    <row r="9" spans="2:6" x14ac:dyDescent="0.3">
      <c r="B9" s="23" t="s">
        <v>42</v>
      </c>
      <c r="C9" s="24">
        <f>COUNTIF(Entry!D:D,B9)</f>
        <v>0</v>
      </c>
      <c r="D9" s="17"/>
      <c r="E9" s="23" t="s">
        <v>45</v>
      </c>
      <c r="F9" s="24">
        <f>COUNTIF(Entry!D:D,E9)</f>
        <v>0</v>
      </c>
    </row>
    <row r="10" spans="2:6" x14ac:dyDescent="0.3">
      <c r="B10" s="23" t="s">
        <v>43</v>
      </c>
      <c r="C10" s="24">
        <f>COUNTIF(Entry!D:D,B10)</f>
        <v>0</v>
      </c>
      <c r="D10" s="17"/>
      <c r="E10" s="23" t="s">
        <v>44</v>
      </c>
      <c r="F10" s="24">
        <f>COUNTIF(Entry!D:D,E10)</f>
        <v>0</v>
      </c>
    </row>
    <row r="11" spans="2:6" x14ac:dyDescent="0.3">
      <c r="B11" s="23" t="s">
        <v>71</v>
      </c>
      <c r="C11" s="24">
        <f>COUNTIF(Entry!D:D,B11)</f>
        <v>0</v>
      </c>
      <c r="D11" s="17"/>
      <c r="E11" s="23" t="s">
        <v>72</v>
      </c>
      <c r="F11" s="24">
        <f>COUNTIF(Entry!D:D,E11)</f>
        <v>0</v>
      </c>
    </row>
    <row r="12" spans="2:6" x14ac:dyDescent="0.3">
      <c r="B12" s="23" t="s">
        <v>3</v>
      </c>
      <c r="C12" s="24">
        <f>COUNTIF(Entry!D:D,B12)</f>
        <v>0</v>
      </c>
      <c r="D12" s="17"/>
      <c r="E12" s="23" t="s">
        <v>7</v>
      </c>
      <c r="F12" s="24">
        <f>COUNTIF(Entry!D:D,E12)</f>
        <v>0</v>
      </c>
    </row>
    <row r="13" spans="2:6" x14ac:dyDescent="0.3">
      <c r="B13" s="23" t="s">
        <v>61</v>
      </c>
      <c r="C13" s="24">
        <f>COUNTIF(Entry!D:D,B13)</f>
        <v>0</v>
      </c>
      <c r="D13" s="17"/>
      <c r="E13" s="23" t="s">
        <v>65</v>
      </c>
      <c r="F13" s="24">
        <f>COUNTIF(Entry!D:D,E13)</f>
        <v>0</v>
      </c>
    </row>
    <row r="14" spans="2:6" x14ac:dyDescent="0.3">
      <c r="B14" s="23" t="s">
        <v>4</v>
      </c>
      <c r="C14" s="24">
        <f>COUNTIF(Entry!D:D,B14)</f>
        <v>0</v>
      </c>
      <c r="D14" s="17"/>
      <c r="E14" s="23" t="s">
        <v>8</v>
      </c>
      <c r="F14" s="24">
        <f>COUNTIF(Entry!D:D,E14)</f>
        <v>0</v>
      </c>
    </row>
    <row r="15" spans="2:6" x14ac:dyDescent="0.3">
      <c r="B15" s="23" t="s">
        <v>62</v>
      </c>
      <c r="C15" s="24">
        <f>COUNTIF(Entry!D:D,B15)</f>
        <v>0</v>
      </c>
      <c r="D15" s="17"/>
      <c r="E15" s="23" t="s">
        <v>66</v>
      </c>
      <c r="F15" s="24">
        <f>COUNTIF(Entry!D:D,E15)</f>
        <v>0</v>
      </c>
    </row>
    <row r="16" spans="2:6" x14ac:dyDescent="0.3">
      <c r="B16" s="23" t="s">
        <v>5</v>
      </c>
      <c r="C16" s="24">
        <f>COUNTIF(Entry!D:D,B16)</f>
        <v>0</v>
      </c>
      <c r="D16" s="17"/>
      <c r="E16" s="23" t="s">
        <v>9</v>
      </c>
      <c r="F16" s="24">
        <f>COUNTIF(Entry!D:D,E16)</f>
        <v>0</v>
      </c>
    </row>
    <row r="17" spans="1:6" x14ac:dyDescent="0.3">
      <c r="B17" s="23" t="s">
        <v>63</v>
      </c>
      <c r="C17" s="24">
        <f>COUNTIF(Entry!D:D,B17)</f>
        <v>0</v>
      </c>
      <c r="D17" s="17"/>
      <c r="E17" s="23" t="s">
        <v>67</v>
      </c>
      <c r="F17" s="24">
        <f>COUNTIF(Entry!D:D,E17)</f>
        <v>0</v>
      </c>
    </row>
    <row r="18" spans="1:6" x14ac:dyDescent="0.3">
      <c r="B18" s="25" t="s">
        <v>6</v>
      </c>
      <c r="C18" s="26">
        <f>COUNTIF(Entry!D:D,B18)</f>
        <v>0</v>
      </c>
      <c r="D18" s="17"/>
      <c r="E18" s="25" t="s">
        <v>68</v>
      </c>
      <c r="F18" s="26">
        <f>COUNTIF(Entry!D:D,E18)</f>
        <v>0</v>
      </c>
    </row>
    <row r="19" spans="1:6" x14ac:dyDescent="0.3">
      <c r="A19" s="28">
        <f>ROW()</f>
        <v>19</v>
      </c>
      <c r="B19" s="25" t="s">
        <v>151</v>
      </c>
      <c r="C19" s="26">
        <f>COUNTIF(Entry!D:D,B19)</f>
        <v>0</v>
      </c>
      <c r="D19" s="17"/>
      <c r="E19" s="25" t="s">
        <v>152</v>
      </c>
      <c r="F19" s="26">
        <f>COUNTIF(Entry!D:D,E19)</f>
        <v>0</v>
      </c>
    </row>
    <row r="20" spans="1:6" x14ac:dyDescent="0.3">
      <c r="A20" s="14" t="s">
        <v>36</v>
      </c>
      <c r="B20" s="14" t="str">
        <f>INDEX(Entry!C:C,VLOOKUP(ROW()-$A$19,Entry!I:J,2,FALSE),1)</f>
        <v>Rossendale Harriers</v>
      </c>
      <c r="D20" s="17"/>
      <c r="E20" s="14" t="e">
        <f>INDEX(Entry!C:C,VLOOKUP(ROW()-$A$19,Entry!L:M,2,FALSE),1)</f>
        <v>#N/A</v>
      </c>
    </row>
    <row r="21" spans="1:6" x14ac:dyDescent="0.3">
      <c r="B21" s="14" t="str">
        <f>INDEX(Entry!C:C,VLOOKUP(ROW()-$A$19,Entry!I:J,2,FALSE),1)</f>
        <v>Bowland</v>
      </c>
      <c r="E21" s="14" t="e">
        <f>INDEX(Entry!C:C,VLOOKUP(ROW()-$A$19,Entry!L:M,2,FALSE),1)</f>
        <v>#N/A</v>
      </c>
    </row>
    <row r="22" spans="1:6" x14ac:dyDescent="0.3">
      <c r="B22" s="14" t="str">
        <f>INDEX(Entry!C:C,VLOOKUP(ROW()-$A$19,Entry!I:J,2,FALSE),1)</f>
        <v>Ramsbottom Running Club</v>
      </c>
      <c r="D22" s="17"/>
      <c r="E22" s="14" t="e">
        <f>INDEX(Entry!C:C,VLOOKUP(ROW()-$A$19,Entry!L:M,2,FALSE),1)</f>
        <v>#N/A</v>
      </c>
    </row>
    <row r="23" spans="1:6" x14ac:dyDescent="0.3">
      <c r="B23" s="14" t="str">
        <f>INDEX(Entry!C:C,VLOOKUP(ROW()-$A$19,Entry!I:J,2,FALSE),1)</f>
        <v>Todmorden Harriers</v>
      </c>
      <c r="E23" s="14" t="e">
        <f>INDEX(Entry!C:C,VLOOKUP(ROW()-$A$19,Entry!L:M,2,FALSE),1)</f>
        <v>#N/A</v>
      </c>
    </row>
    <row r="24" spans="1:6" x14ac:dyDescent="0.3">
      <c r="B24" s="14" t="str">
        <f>INDEX(Entry!C:C,VLOOKUP(ROW()-$A$19,Entry!I:J,2,FALSE),1)</f>
        <v>Radcliffe AC</v>
      </c>
      <c r="E24" s="14" t="e">
        <f>INDEX(Entry!C:C,VLOOKUP(ROW()-$A$19,Entry!L:M,2,FALSE),1)</f>
        <v>#N/A</v>
      </c>
    </row>
    <row r="25" spans="1:6" x14ac:dyDescent="0.3">
      <c r="B25" s="14" t="str">
        <f>INDEX(Entry!C:C,VLOOKUP(ROW()-$A$19,Entry!I:J,2,FALSE),1)</f>
        <v xml:space="preserve">Calder Valley </v>
      </c>
      <c r="E25" s="14" t="e">
        <f>INDEX(Entry!C:C,VLOOKUP(ROW()-$A$19,Entry!L:M,2,FALSE),1)</f>
        <v>#N/A</v>
      </c>
    </row>
    <row r="26" spans="1:6" x14ac:dyDescent="0.3">
      <c r="B26" s="14" t="str">
        <f>INDEX(Entry!C:C,VLOOKUP(ROW()-$A$19,Entry!I:J,2,FALSE),1)</f>
        <v>Blackburn Road Runners</v>
      </c>
      <c r="E26" s="14" t="e">
        <f>INDEX(Entry!C:C,VLOOKUP(ROW()-$A$19,Entry!L:M,2,FALSE),1)</f>
        <v>#N/A</v>
      </c>
    </row>
    <row r="27" spans="1:6" x14ac:dyDescent="0.3">
      <c r="B27" s="14" t="str">
        <f>INDEX(Entry!C:C,VLOOKUP(ROW()-$A$19,Entry!I:J,2,FALSE),1)</f>
        <v>Meltham AC</v>
      </c>
      <c r="E27" s="14" t="e">
        <f>INDEX(Entry!C:C,VLOOKUP(ROW()-$A$19,Entry!L:M,2,FALSE),1)</f>
        <v>#N/A</v>
      </c>
    </row>
    <row r="28" spans="1:6" x14ac:dyDescent="0.3">
      <c r="B28" s="14" t="str">
        <f>INDEX(Entry!C:C,VLOOKUP(ROW()-$A$19,Entry!I:J,2,FALSE),1)</f>
        <v>Barlick Fell Runners</v>
      </c>
      <c r="C28" s="27"/>
      <c r="E28" s="14" t="e">
        <f>INDEX(Entry!C:C,VLOOKUP(ROW()-$A$19,Entry!L:M,2,FALSE),1)</f>
        <v>#N/A</v>
      </c>
    </row>
    <row r="29" spans="1:6" x14ac:dyDescent="0.3">
      <c r="B29" s="14" t="e">
        <f>INDEX(Entry!C:C,VLOOKUP(ROW()-$A$19,Entry!I:J,2,FALSE),1)</f>
        <v>#N/A</v>
      </c>
      <c r="E29" s="14" t="e">
        <f>INDEX(Entry!C:C,VLOOKUP(ROW()-$A$19,Entry!L:M,2,FALSE),1)</f>
        <v>#N/A</v>
      </c>
    </row>
    <row r="30" spans="1:6" x14ac:dyDescent="0.3">
      <c r="B30" s="14" t="e">
        <f>INDEX(Entry!C:C,VLOOKUP(ROW()-$A$19,Entry!I:J,2,FALSE),1)</f>
        <v>#N/A</v>
      </c>
      <c r="E30" s="14" t="e">
        <f>INDEX(Entry!C:C,VLOOKUP(ROW()-$A$19,Entry!L:M,2,FALSE),1)</f>
        <v>#N/A</v>
      </c>
    </row>
    <row r="31" spans="1:6" x14ac:dyDescent="0.3">
      <c r="B31" s="14" t="e">
        <f>INDEX(Entry!C:C,VLOOKUP(ROW()-$A$19,Entry!I:J,2,FALSE),1)</f>
        <v>#N/A</v>
      </c>
      <c r="E31" s="14" t="e">
        <f>INDEX(Entry!C:C,VLOOKUP(ROW()-$A$19,Entry!L:M,2,FALSE),1)</f>
        <v>#N/A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01"/>
  <sheetViews>
    <sheetView workbookViewId="0"/>
  </sheetViews>
  <sheetFormatPr defaultRowHeight="13.2" x14ac:dyDescent="0.25"/>
  <cols>
    <col min="1" max="1" width="10.6640625" bestFit="1" customWidth="1"/>
    <col min="2" max="2" width="21.33203125" bestFit="1" customWidth="1"/>
    <col min="3" max="3" width="16.33203125" bestFit="1" customWidth="1"/>
    <col min="4" max="4" width="4.33203125" style="1" customWidth="1"/>
    <col min="5" max="5" width="8.88671875" customWidth="1"/>
    <col min="6" max="6" width="9.44140625" style="6" customWidth="1"/>
    <col min="7" max="7" width="16.5546875" bestFit="1" customWidth="1"/>
    <col min="8" max="8" width="12.33203125" bestFit="1" customWidth="1"/>
    <col min="9" max="9" width="3" style="6" bestFit="1" customWidth="1"/>
    <col min="10" max="10" width="16.5546875" bestFit="1" customWidth="1"/>
    <col min="11" max="11" width="15.109375" bestFit="1" customWidth="1"/>
    <col min="12" max="12" width="3" style="6" bestFit="1" customWidth="1"/>
  </cols>
  <sheetData>
    <row r="1" spans="1:12" s="3" customFormat="1" x14ac:dyDescent="0.25">
      <c r="A1" s="5" t="s">
        <v>28</v>
      </c>
      <c r="B1" s="2" t="s">
        <v>52</v>
      </c>
      <c r="D1" s="2" t="s">
        <v>26</v>
      </c>
      <c r="E1" s="2" t="s">
        <v>29</v>
      </c>
      <c r="F1" s="4" t="s">
        <v>27</v>
      </c>
      <c r="H1" s="3" t="s">
        <v>30</v>
      </c>
      <c r="I1" s="7"/>
      <c r="K1" s="3" t="s">
        <v>31</v>
      </c>
      <c r="L1" s="7"/>
    </row>
    <row r="2" spans="1:12" s="42" customFormat="1" x14ac:dyDescent="0.25">
      <c r="A2" s="37" t="str">
        <f>IF($F2="","-",RANK($F2,$F:$F,1))</f>
        <v>-</v>
      </c>
      <c r="B2" s="38" t="str">
        <f>IF(D2="","",Finish!M4)</f>
        <v/>
      </c>
      <c r="C2" s="38" t="str">
        <f>IF(D2="","",Finish!L4)</f>
        <v/>
      </c>
      <c r="D2" s="39" t="str">
        <f>IF(LEFT(Finish!N4,1)="L",Finish!J4,"")</f>
        <v/>
      </c>
      <c r="E2" s="40" t="str">
        <f>IF(B2="","",IF(B2="unattached","",COUNTIF(B$2:B2,B2)))</f>
        <v/>
      </c>
      <c r="F2" s="41" t="str">
        <f>IF(E2=3,SUMIF(B$2:B2,B2,D$2:D2),"")</f>
        <v/>
      </c>
      <c r="G2" s="42" t="str">
        <f t="shared" ref="G2:G33" si="0">IF($E2=2,B2,"")</f>
        <v/>
      </c>
      <c r="H2" s="42" t="str">
        <f t="shared" ref="H2:H33" si="1">IF($E2=2,C2,"")</f>
        <v/>
      </c>
      <c r="I2" s="43" t="str">
        <f t="shared" ref="I2:I33" si="2">IF($E2=2,D2,"")</f>
        <v/>
      </c>
      <c r="J2" s="42" t="str">
        <f t="shared" ref="J2:J33" si="3">IF($E2=3,B2,"")</f>
        <v/>
      </c>
      <c r="K2" s="42" t="str">
        <f t="shared" ref="K2:K33" si="4">IF($E2=3,C2,"")</f>
        <v/>
      </c>
      <c r="L2" s="43" t="str">
        <f t="shared" ref="L2:L33" si="5">IF($E2=3,D2,"")</f>
        <v/>
      </c>
    </row>
    <row r="3" spans="1:12" s="42" customFormat="1" x14ac:dyDescent="0.25">
      <c r="A3" s="37" t="str">
        <f t="shared" ref="A3:A66" si="6">IF($F3="","-",RANK($F3,$F:$F,1))</f>
        <v>-</v>
      </c>
      <c r="B3" s="38" t="str">
        <f>IF(D3="","",Finish!M5)</f>
        <v/>
      </c>
      <c r="C3" s="38" t="str">
        <f>IF(D3="","",Finish!L5)</f>
        <v/>
      </c>
      <c r="D3" s="39" t="str">
        <f>IF(LEFT(Finish!N5,1)="L",Finish!J5,"")</f>
        <v/>
      </c>
      <c r="E3" s="40" t="str">
        <f>IF(B3="","",IF(B3="unattached","",COUNTIF(B$2:B3,B3)))</f>
        <v/>
      </c>
      <c r="F3" s="41" t="str">
        <f>IF(E3=3,SUMIF(B$2:B3,B3,D$2:D3),"")</f>
        <v/>
      </c>
      <c r="G3" s="42" t="str">
        <f t="shared" si="0"/>
        <v/>
      </c>
      <c r="H3" s="42" t="str">
        <f t="shared" si="1"/>
        <v/>
      </c>
      <c r="I3" s="43" t="str">
        <f t="shared" si="2"/>
        <v/>
      </c>
      <c r="J3" s="42" t="str">
        <f t="shared" si="3"/>
        <v/>
      </c>
      <c r="K3" s="42" t="str">
        <f t="shared" si="4"/>
        <v/>
      </c>
      <c r="L3" s="43" t="str">
        <f t="shared" si="5"/>
        <v/>
      </c>
    </row>
    <row r="4" spans="1:12" s="42" customFormat="1" x14ac:dyDescent="0.25">
      <c r="A4" s="37" t="str">
        <f t="shared" si="6"/>
        <v>-</v>
      </c>
      <c r="B4" s="38" t="str">
        <f>IF(D4="","",Finish!M6)</f>
        <v/>
      </c>
      <c r="C4" s="38" t="str">
        <f>IF(D4="","",Finish!L6)</f>
        <v/>
      </c>
      <c r="D4" s="39" t="str">
        <f>IF(LEFT(Finish!N6,1)="L",Finish!J6,"")</f>
        <v/>
      </c>
      <c r="E4" s="40" t="str">
        <f>IF(B4="","",IF(B4="unattached","",COUNTIF(B$2:B4,B4)))</f>
        <v/>
      </c>
      <c r="F4" s="41" t="str">
        <f>IF(E4=3,SUMIF(B$2:B4,B4,D$2:D4),"")</f>
        <v/>
      </c>
      <c r="G4" s="42" t="str">
        <f t="shared" si="0"/>
        <v/>
      </c>
      <c r="H4" s="42" t="str">
        <f t="shared" si="1"/>
        <v/>
      </c>
      <c r="I4" s="43" t="str">
        <f t="shared" si="2"/>
        <v/>
      </c>
      <c r="J4" s="42" t="str">
        <f t="shared" si="3"/>
        <v/>
      </c>
      <c r="K4" s="42" t="str">
        <f t="shared" si="4"/>
        <v/>
      </c>
      <c r="L4" s="43" t="str">
        <f t="shared" si="5"/>
        <v/>
      </c>
    </row>
    <row r="5" spans="1:12" s="42" customFormat="1" x14ac:dyDescent="0.25">
      <c r="A5" s="37" t="str">
        <f t="shared" si="6"/>
        <v>-</v>
      </c>
      <c r="B5" s="38" t="str">
        <f>IF(D5="","",Finish!M7)</f>
        <v/>
      </c>
      <c r="C5" s="38" t="str">
        <f>IF(D5="","",Finish!L7)</f>
        <v/>
      </c>
      <c r="D5" s="39" t="str">
        <f>IF(LEFT(Finish!N7,1)="L",Finish!J7,"")</f>
        <v/>
      </c>
      <c r="E5" s="40" t="str">
        <f>IF(B5="","",IF(B5="unattached","",COUNTIF(B$2:B5,B5)))</f>
        <v/>
      </c>
      <c r="F5" s="41" t="str">
        <f>IF(E5=3,SUMIF(B$2:B5,B5,D$2:D5),"")</f>
        <v/>
      </c>
      <c r="G5" s="42" t="str">
        <f t="shared" si="0"/>
        <v/>
      </c>
      <c r="H5" s="42" t="str">
        <f t="shared" si="1"/>
        <v/>
      </c>
      <c r="I5" s="43" t="str">
        <f t="shared" si="2"/>
        <v/>
      </c>
      <c r="J5" s="42" t="str">
        <f t="shared" si="3"/>
        <v/>
      </c>
      <c r="K5" s="42" t="str">
        <f t="shared" si="4"/>
        <v/>
      </c>
      <c r="L5" s="43" t="str">
        <f t="shared" si="5"/>
        <v/>
      </c>
    </row>
    <row r="6" spans="1:12" s="42" customFormat="1" x14ac:dyDescent="0.25">
      <c r="A6" s="37" t="str">
        <f t="shared" si="6"/>
        <v>-</v>
      </c>
      <c r="B6" s="38" t="str">
        <f>IF(D6="","",Finish!M8)</f>
        <v/>
      </c>
      <c r="C6" s="38" t="str">
        <f>IF(D6="","",Finish!L8)</f>
        <v/>
      </c>
      <c r="D6" s="39" t="str">
        <f>IF(LEFT(Finish!N8,1)="L",Finish!J8,"")</f>
        <v/>
      </c>
      <c r="E6" s="40" t="str">
        <f>IF(B6="","",IF(B6="unattached","",COUNTIF(B$2:B6,B6)))</f>
        <v/>
      </c>
      <c r="F6" s="41" t="str">
        <f>IF(E6=3,SUMIF(B$2:B6,B6,D$2:D6),"")</f>
        <v/>
      </c>
      <c r="G6" s="42" t="str">
        <f t="shared" si="0"/>
        <v/>
      </c>
      <c r="H6" s="42" t="str">
        <f t="shared" si="1"/>
        <v/>
      </c>
      <c r="I6" s="43" t="str">
        <f t="shared" si="2"/>
        <v/>
      </c>
      <c r="J6" s="42" t="str">
        <f t="shared" si="3"/>
        <v/>
      </c>
      <c r="K6" s="42" t="str">
        <f t="shared" si="4"/>
        <v/>
      </c>
      <c r="L6" s="43" t="str">
        <f t="shared" si="5"/>
        <v/>
      </c>
    </row>
    <row r="7" spans="1:12" s="42" customFormat="1" x14ac:dyDescent="0.25">
      <c r="A7" s="37" t="str">
        <f t="shared" si="6"/>
        <v>-</v>
      </c>
      <c r="B7" s="38" t="str">
        <f>IF(D7="","",Finish!M9)</f>
        <v/>
      </c>
      <c r="C7" s="38" t="str">
        <f>IF(D7="","",Finish!L9)</f>
        <v/>
      </c>
      <c r="D7" s="39" t="str">
        <f>IF(LEFT(Finish!N9,1)="L",Finish!J9,"")</f>
        <v/>
      </c>
      <c r="E7" s="40" t="str">
        <f>IF(B7="","",IF(B7="unattached","",COUNTIF(B$2:B7,B7)))</f>
        <v/>
      </c>
      <c r="F7" s="41" t="str">
        <f>IF(E7=3,SUMIF(B$2:B7,B7,D$2:D7),"")</f>
        <v/>
      </c>
      <c r="G7" s="42" t="str">
        <f t="shared" si="0"/>
        <v/>
      </c>
      <c r="H7" s="42" t="str">
        <f t="shared" si="1"/>
        <v/>
      </c>
      <c r="I7" s="43" t="str">
        <f t="shared" si="2"/>
        <v/>
      </c>
      <c r="J7" s="42" t="str">
        <f t="shared" si="3"/>
        <v/>
      </c>
      <c r="K7" s="42" t="str">
        <f t="shared" si="4"/>
        <v/>
      </c>
      <c r="L7" s="43" t="str">
        <f t="shared" si="5"/>
        <v/>
      </c>
    </row>
    <row r="8" spans="1:12" s="42" customFormat="1" x14ac:dyDescent="0.25">
      <c r="A8" s="37" t="str">
        <f t="shared" si="6"/>
        <v>-</v>
      </c>
      <c r="B8" s="38" t="str">
        <f>IF(D8="","",Finish!M10)</f>
        <v/>
      </c>
      <c r="C8" s="38" t="str">
        <f>IF(D8="","",Finish!L10)</f>
        <v/>
      </c>
      <c r="D8" s="39" t="str">
        <f>IF(LEFT(Finish!N10,1)="L",Finish!J10,"")</f>
        <v/>
      </c>
      <c r="E8" s="40" t="str">
        <f>IF(B8="","",IF(B8="unattached","",COUNTIF(B$2:B8,B8)))</f>
        <v/>
      </c>
      <c r="F8" s="41" t="str">
        <f>IF(E8=3,SUMIF(B$2:B8,B8,D$2:D8),"")</f>
        <v/>
      </c>
      <c r="G8" s="42" t="str">
        <f t="shared" si="0"/>
        <v/>
      </c>
      <c r="H8" s="42" t="str">
        <f t="shared" si="1"/>
        <v/>
      </c>
      <c r="I8" s="43" t="str">
        <f t="shared" si="2"/>
        <v/>
      </c>
      <c r="J8" s="42" t="str">
        <f t="shared" si="3"/>
        <v/>
      </c>
      <c r="K8" s="42" t="str">
        <f t="shared" si="4"/>
        <v/>
      </c>
      <c r="L8" s="43" t="str">
        <f t="shared" si="5"/>
        <v/>
      </c>
    </row>
    <row r="9" spans="1:12" s="42" customFormat="1" x14ac:dyDescent="0.25">
      <c r="A9" s="37" t="str">
        <f t="shared" si="6"/>
        <v>-</v>
      </c>
      <c r="B9" s="38" t="str">
        <f>IF(D9="","",Finish!M11)</f>
        <v/>
      </c>
      <c r="C9" s="38" t="str">
        <f>IF(D9="","",Finish!L11)</f>
        <v/>
      </c>
      <c r="D9" s="39" t="str">
        <f>IF(LEFT(Finish!N11,1)="L",Finish!J11,"")</f>
        <v/>
      </c>
      <c r="E9" s="40" t="str">
        <f>IF(B9="","",IF(B9="unattached","",COUNTIF(B$2:B9,B9)))</f>
        <v/>
      </c>
      <c r="F9" s="41" t="str">
        <f>IF(E9=3,SUMIF(B$2:B9,B9,D$2:D9),"")</f>
        <v/>
      </c>
      <c r="G9" s="42" t="str">
        <f t="shared" si="0"/>
        <v/>
      </c>
      <c r="H9" s="42" t="str">
        <f t="shared" si="1"/>
        <v/>
      </c>
      <c r="I9" s="43" t="str">
        <f t="shared" si="2"/>
        <v/>
      </c>
      <c r="J9" s="42" t="str">
        <f t="shared" si="3"/>
        <v/>
      </c>
      <c r="K9" s="42" t="str">
        <f t="shared" si="4"/>
        <v/>
      </c>
      <c r="L9" s="43" t="str">
        <f t="shared" si="5"/>
        <v/>
      </c>
    </row>
    <row r="10" spans="1:12" s="42" customFormat="1" x14ac:dyDescent="0.25">
      <c r="A10" s="37" t="str">
        <f t="shared" si="6"/>
        <v>-</v>
      </c>
      <c r="B10" s="38" t="str">
        <f>IF(D10="","",Finish!M12)</f>
        <v/>
      </c>
      <c r="C10" s="38" t="str">
        <f>IF(D10="","",Finish!L12)</f>
        <v/>
      </c>
      <c r="D10" s="39" t="str">
        <f>IF(LEFT(Finish!N12,1)="L",Finish!J12,"")</f>
        <v/>
      </c>
      <c r="E10" s="40" t="str">
        <f>IF(B10="","",IF(B10="unattached","",COUNTIF(B$2:B10,B10)))</f>
        <v/>
      </c>
      <c r="F10" s="41" t="str">
        <f>IF(E10=3,SUMIF(B$2:B10,B10,D$2:D10),"")</f>
        <v/>
      </c>
      <c r="G10" s="42" t="str">
        <f t="shared" si="0"/>
        <v/>
      </c>
      <c r="H10" s="42" t="str">
        <f t="shared" si="1"/>
        <v/>
      </c>
      <c r="I10" s="43" t="str">
        <f t="shared" si="2"/>
        <v/>
      </c>
      <c r="J10" s="42" t="str">
        <f t="shared" si="3"/>
        <v/>
      </c>
      <c r="K10" s="42" t="str">
        <f t="shared" si="4"/>
        <v/>
      </c>
      <c r="L10" s="43" t="str">
        <f t="shared" si="5"/>
        <v/>
      </c>
    </row>
    <row r="11" spans="1:12" s="42" customFormat="1" x14ac:dyDescent="0.25">
      <c r="A11" s="37" t="str">
        <f t="shared" si="6"/>
        <v>-</v>
      </c>
      <c r="B11" s="38" t="str">
        <f>IF(D11="","",Finish!M13)</f>
        <v/>
      </c>
      <c r="C11" s="38" t="str">
        <f>IF(D11="","",Finish!L13)</f>
        <v/>
      </c>
      <c r="D11" s="39" t="str">
        <f>IF(LEFT(Finish!N13,1)="L",Finish!J13,"")</f>
        <v/>
      </c>
      <c r="E11" s="40" t="str">
        <f>IF(B11="","",IF(B11="unattached","",COUNTIF(B$2:B11,B11)))</f>
        <v/>
      </c>
      <c r="F11" s="41" t="str">
        <f>IF(E11=3,SUMIF(B$2:B11,B11,D$2:D11),"")</f>
        <v/>
      </c>
      <c r="G11" s="42" t="str">
        <f t="shared" si="0"/>
        <v/>
      </c>
      <c r="H11" s="42" t="str">
        <f t="shared" si="1"/>
        <v/>
      </c>
      <c r="I11" s="43" t="str">
        <f t="shared" si="2"/>
        <v/>
      </c>
      <c r="J11" s="42" t="str">
        <f t="shared" si="3"/>
        <v/>
      </c>
      <c r="K11" s="42" t="str">
        <f t="shared" si="4"/>
        <v/>
      </c>
      <c r="L11" s="43" t="str">
        <f t="shared" si="5"/>
        <v/>
      </c>
    </row>
    <row r="12" spans="1:12" s="42" customFormat="1" x14ac:dyDescent="0.25">
      <c r="A12" s="37" t="str">
        <f t="shared" si="6"/>
        <v>-</v>
      </c>
      <c r="B12" s="38" t="str">
        <f>IF(D12="","",Finish!M14)</f>
        <v/>
      </c>
      <c r="C12" s="38" t="str">
        <f>IF(D12="","",Finish!L14)</f>
        <v/>
      </c>
      <c r="D12" s="39" t="str">
        <f>IF(LEFT(Finish!N14,1)="L",Finish!J14,"")</f>
        <v/>
      </c>
      <c r="E12" s="40" t="str">
        <f>IF(B12="","",IF(B12="unattached","",COUNTIF(B$2:B12,B12)))</f>
        <v/>
      </c>
      <c r="F12" s="41" t="str">
        <f>IF(E12=3,SUMIF(B$2:B12,B12,D$2:D12),"")</f>
        <v/>
      </c>
      <c r="G12" s="42" t="str">
        <f t="shared" si="0"/>
        <v/>
      </c>
      <c r="H12" s="42" t="str">
        <f t="shared" si="1"/>
        <v/>
      </c>
      <c r="I12" s="43" t="str">
        <f t="shared" si="2"/>
        <v/>
      </c>
      <c r="J12" s="42" t="str">
        <f t="shared" si="3"/>
        <v/>
      </c>
      <c r="K12" s="42" t="str">
        <f t="shared" si="4"/>
        <v/>
      </c>
      <c r="L12" s="43" t="str">
        <f t="shared" si="5"/>
        <v/>
      </c>
    </row>
    <row r="13" spans="1:12" s="42" customFormat="1" x14ac:dyDescent="0.25">
      <c r="A13" s="37" t="str">
        <f t="shared" si="6"/>
        <v>-</v>
      </c>
      <c r="B13" s="38" t="str">
        <f>IF(D13="","",Finish!M15)</f>
        <v/>
      </c>
      <c r="C13" s="38" t="str">
        <f>IF(D13="","",Finish!L15)</f>
        <v/>
      </c>
      <c r="D13" s="39" t="str">
        <f>IF(LEFT(Finish!N15,1)="L",Finish!J15,"")</f>
        <v/>
      </c>
      <c r="E13" s="40" t="str">
        <f>IF(B13="","",IF(B13="unattached","",COUNTIF(B$2:B13,B13)))</f>
        <v/>
      </c>
      <c r="F13" s="41" t="str">
        <f>IF(E13=3,SUMIF(B$2:B13,B13,D$2:D13),"")</f>
        <v/>
      </c>
      <c r="G13" s="42" t="str">
        <f t="shared" si="0"/>
        <v/>
      </c>
      <c r="H13" s="42" t="str">
        <f t="shared" si="1"/>
        <v/>
      </c>
      <c r="I13" s="43" t="str">
        <f t="shared" si="2"/>
        <v/>
      </c>
      <c r="J13" s="42" t="str">
        <f t="shared" si="3"/>
        <v/>
      </c>
      <c r="K13" s="42" t="str">
        <f t="shared" si="4"/>
        <v/>
      </c>
      <c r="L13" s="43" t="str">
        <f t="shared" si="5"/>
        <v/>
      </c>
    </row>
    <row r="14" spans="1:12" s="42" customFormat="1" x14ac:dyDescent="0.25">
      <c r="A14" s="37" t="str">
        <f t="shared" si="6"/>
        <v>-</v>
      </c>
      <c r="B14" s="38" t="str">
        <f>IF(D14="","",Finish!M16)</f>
        <v/>
      </c>
      <c r="C14" s="38" t="str">
        <f>IF(D14="","",Finish!L16)</f>
        <v/>
      </c>
      <c r="D14" s="39" t="str">
        <f>IF(LEFT(Finish!N16,1)="L",Finish!J16,"")</f>
        <v/>
      </c>
      <c r="E14" s="40" t="str">
        <f>IF(B14="","",IF(B14="unattached","",COUNTIF(B$2:B14,B14)))</f>
        <v/>
      </c>
      <c r="F14" s="41" t="str">
        <f>IF(E14=3,SUMIF(B$2:B14,B14,D$2:D14),"")</f>
        <v/>
      </c>
      <c r="G14" s="42" t="str">
        <f t="shared" si="0"/>
        <v/>
      </c>
      <c r="H14" s="42" t="str">
        <f t="shared" si="1"/>
        <v/>
      </c>
      <c r="I14" s="43" t="str">
        <f t="shared" si="2"/>
        <v/>
      </c>
      <c r="J14" s="42" t="str">
        <f t="shared" si="3"/>
        <v/>
      </c>
      <c r="K14" s="42" t="str">
        <f t="shared" si="4"/>
        <v/>
      </c>
      <c r="L14" s="43" t="str">
        <f t="shared" si="5"/>
        <v/>
      </c>
    </row>
    <row r="15" spans="1:12" s="42" customFormat="1" x14ac:dyDescent="0.25">
      <c r="A15" s="37" t="str">
        <f t="shared" si="6"/>
        <v>-</v>
      </c>
      <c r="B15" s="38" t="str">
        <f>IF(D15="","",Finish!M17)</f>
        <v/>
      </c>
      <c r="C15" s="38" t="str">
        <f>IF(D15="","",Finish!L17)</f>
        <v/>
      </c>
      <c r="D15" s="39" t="str">
        <f>IF(LEFT(Finish!N17,1)="L",Finish!J17,"")</f>
        <v/>
      </c>
      <c r="E15" s="40" t="str">
        <f>IF(B15="","",IF(B15="unattached","",COUNTIF(B$2:B15,B15)))</f>
        <v/>
      </c>
      <c r="F15" s="41" t="str">
        <f>IF(E15=3,SUMIF(B$2:B15,B15,D$2:D15),"")</f>
        <v/>
      </c>
      <c r="G15" s="42" t="str">
        <f t="shared" si="0"/>
        <v/>
      </c>
      <c r="H15" s="42" t="str">
        <f t="shared" si="1"/>
        <v/>
      </c>
      <c r="I15" s="43" t="str">
        <f t="shared" si="2"/>
        <v/>
      </c>
      <c r="J15" s="42" t="str">
        <f t="shared" si="3"/>
        <v/>
      </c>
      <c r="K15" s="42" t="str">
        <f t="shared" si="4"/>
        <v/>
      </c>
      <c r="L15" s="43" t="str">
        <f t="shared" si="5"/>
        <v/>
      </c>
    </row>
    <row r="16" spans="1:12" s="42" customFormat="1" x14ac:dyDescent="0.25">
      <c r="A16" s="37" t="str">
        <f t="shared" si="6"/>
        <v>-</v>
      </c>
      <c r="B16" s="38" t="str">
        <f>IF(D16="","",Finish!M18)</f>
        <v/>
      </c>
      <c r="C16" s="38" t="str">
        <f>IF(D16="","",Finish!L18)</f>
        <v/>
      </c>
      <c r="D16" s="39" t="str">
        <f>IF(LEFT(Finish!N18,1)="L",Finish!J18,"")</f>
        <v/>
      </c>
      <c r="E16" s="40" t="str">
        <f>IF(B16="","",IF(B16="unattached","",COUNTIF(B$2:B16,B16)))</f>
        <v/>
      </c>
      <c r="F16" s="41" t="str">
        <f>IF(E16=3,SUMIF(B$2:B16,B16,D$2:D16),"")</f>
        <v/>
      </c>
      <c r="G16" s="42" t="str">
        <f t="shared" si="0"/>
        <v/>
      </c>
      <c r="H16" s="42" t="str">
        <f t="shared" si="1"/>
        <v/>
      </c>
      <c r="I16" s="43" t="str">
        <f t="shared" si="2"/>
        <v/>
      </c>
      <c r="J16" s="42" t="str">
        <f t="shared" si="3"/>
        <v/>
      </c>
      <c r="K16" s="42" t="str">
        <f t="shared" si="4"/>
        <v/>
      </c>
      <c r="L16" s="43" t="str">
        <f t="shared" si="5"/>
        <v/>
      </c>
    </row>
    <row r="17" spans="1:12" s="42" customFormat="1" x14ac:dyDescent="0.25">
      <c r="A17" s="37" t="str">
        <f t="shared" si="6"/>
        <v>-</v>
      </c>
      <c r="B17" s="38" t="str">
        <f>IF(D17="","",Finish!M19)</f>
        <v/>
      </c>
      <c r="C17" s="38" t="str">
        <f>IF(D17="","",Finish!L19)</f>
        <v/>
      </c>
      <c r="D17" s="39" t="str">
        <f>IF(LEFT(Finish!N19,1)="L",Finish!J19,"")</f>
        <v/>
      </c>
      <c r="E17" s="40" t="str">
        <f>IF(B17="","",IF(B17="unattached","",COUNTIF(B$2:B17,B17)))</f>
        <v/>
      </c>
      <c r="F17" s="41" t="str">
        <f>IF(E17=3,SUMIF(B$2:B17,B17,D$2:D17),"")</f>
        <v/>
      </c>
      <c r="G17" s="42" t="str">
        <f t="shared" si="0"/>
        <v/>
      </c>
      <c r="H17" s="42" t="str">
        <f t="shared" si="1"/>
        <v/>
      </c>
      <c r="I17" s="43" t="str">
        <f t="shared" si="2"/>
        <v/>
      </c>
      <c r="J17" s="42" t="str">
        <f t="shared" si="3"/>
        <v/>
      </c>
      <c r="K17" s="42" t="str">
        <f t="shared" si="4"/>
        <v/>
      </c>
      <c r="L17" s="43" t="str">
        <f t="shared" si="5"/>
        <v/>
      </c>
    </row>
    <row r="18" spans="1:12" s="42" customFormat="1" x14ac:dyDescent="0.25">
      <c r="A18" s="37" t="str">
        <f t="shared" si="6"/>
        <v>-</v>
      </c>
      <c r="B18" s="38" t="str">
        <f>IF(D18="","",Finish!M20)</f>
        <v/>
      </c>
      <c r="C18" s="38" t="str">
        <f>IF(D18="","",Finish!L20)</f>
        <v/>
      </c>
      <c r="D18" s="39" t="str">
        <f>IF(LEFT(Finish!N20,1)="L",Finish!J20,"")</f>
        <v/>
      </c>
      <c r="E18" s="40" t="str">
        <f>IF(B18="","",IF(B18="unattached","",COUNTIF(B$2:B18,B18)))</f>
        <v/>
      </c>
      <c r="F18" s="41" t="str">
        <f>IF(E18=3,SUMIF(B$2:B18,B18,D$2:D18),"")</f>
        <v/>
      </c>
      <c r="G18" s="42" t="str">
        <f t="shared" si="0"/>
        <v/>
      </c>
      <c r="H18" s="42" t="str">
        <f t="shared" si="1"/>
        <v/>
      </c>
      <c r="I18" s="43" t="str">
        <f t="shared" si="2"/>
        <v/>
      </c>
      <c r="J18" s="42" t="str">
        <f t="shared" si="3"/>
        <v/>
      </c>
      <c r="K18" s="42" t="str">
        <f t="shared" si="4"/>
        <v/>
      </c>
      <c r="L18" s="43" t="str">
        <f t="shared" si="5"/>
        <v/>
      </c>
    </row>
    <row r="19" spans="1:12" s="42" customFormat="1" x14ac:dyDescent="0.25">
      <c r="A19" s="37" t="str">
        <f t="shared" si="6"/>
        <v>-</v>
      </c>
      <c r="B19" s="38" t="str">
        <f>IF(D19="","",Finish!M21)</f>
        <v/>
      </c>
      <c r="C19" s="38" t="str">
        <f>IF(D19="","",Finish!L21)</f>
        <v/>
      </c>
      <c r="D19" s="39" t="str">
        <f>IF(LEFT(Finish!N21,1)="L",Finish!J21,"")</f>
        <v/>
      </c>
      <c r="E19" s="40" t="str">
        <f>IF(B19="","",IF(B19="unattached","",COUNTIF(B$2:B19,B19)))</f>
        <v/>
      </c>
      <c r="F19" s="41" t="str">
        <f>IF(E19=3,SUMIF(B$2:B19,B19,D$2:D19),"")</f>
        <v/>
      </c>
      <c r="G19" s="42" t="str">
        <f t="shared" si="0"/>
        <v/>
      </c>
      <c r="H19" s="42" t="str">
        <f t="shared" si="1"/>
        <v/>
      </c>
      <c r="I19" s="43" t="str">
        <f t="shared" si="2"/>
        <v/>
      </c>
      <c r="J19" s="42" t="str">
        <f t="shared" si="3"/>
        <v/>
      </c>
      <c r="K19" s="42" t="str">
        <f t="shared" si="4"/>
        <v/>
      </c>
      <c r="L19" s="43" t="str">
        <f t="shared" si="5"/>
        <v/>
      </c>
    </row>
    <row r="20" spans="1:12" s="42" customFormat="1" x14ac:dyDescent="0.25">
      <c r="A20" s="37" t="str">
        <f t="shared" si="6"/>
        <v>-</v>
      </c>
      <c r="B20" s="38" t="str">
        <f>IF(D20="","",Finish!M22)</f>
        <v/>
      </c>
      <c r="C20" s="38" t="str">
        <f>IF(D20="","",Finish!L22)</f>
        <v/>
      </c>
      <c r="D20" s="39" t="str">
        <f>IF(LEFT(Finish!N22,1)="L",Finish!J22,"")</f>
        <v/>
      </c>
      <c r="E20" s="40" t="str">
        <f>IF(B20="","",IF(B20="unattached","",COUNTIF(B$2:B20,B20)))</f>
        <v/>
      </c>
      <c r="F20" s="41" t="str">
        <f>IF(E20=3,SUMIF(B$2:B20,B20,D$2:D20),"")</f>
        <v/>
      </c>
      <c r="G20" s="42" t="str">
        <f t="shared" si="0"/>
        <v/>
      </c>
      <c r="H20" s="42" t="str">
        <f t="shared" si="1"/>
        <v/>
      </c>
      <c r="I20" s="43" t="str">
        <f t="shared" si="2"/>
        <v/>
      </c>
      <c r="J20" s="42" t="str">
        <f t="shared" si="3"/>
        <v/>
      </c>
      <c r="K20" s="42" t="str">
        <f t="shared" si="4"/>
        <v/>
      </c>
      <c r="L20" s="43" t="str">
        <f t="shared" si="5"/>
        <v/>
      </c>
    </row>
    <row r="21" spans="1:12" s="42" customFormat="1" x14ac:dyDescent="0.25">
      <c r="A21" s="37" t="str">
        <f t="shared" si="6"/>
        <v>-</v>
      </c>
      <c r="B21" s="38" t="str">
        <f>IF(D21="","",Finish!M23)</f>
        <v/>
      </c>
      <c r="C21" s="38" t="str">
        <f>IF(D21="","",Finish!L23)</f>
        <v/>
      </c>
      <c r="D21" s="39" t="str">
        <f>IF(LEFT(Finish!N23,1)="L",Finish!J23,"")</f>
        <v/>
      </c>
      <c r="E21" s="40" t="str">
        <f>IF(B21="","",IF(B21="unattached","",COUNTIF(B$2:B21,B21)))</f>
        <v/>
      </c>
      <c r="F21" s="41" t="str">
        <f>IF(E21=3,SUMIF(B$2:B21,B21,D$2:D21),"")</f>
        <v/>
      </c>
      <c r="G21" s="42" t="str">
        <f t="shared" si="0"/>
        <v/>
      </c>
      <c r="H21" s="42" t="str">
        <f t="shared" si="1"/>
        <v/>
      </c>
      <c r="I21" s="43" t="str">
        <f t="shared" si="2"/>
        <v/>
      </c>
      <c r="J21" s="42" t="str">
        <f t="shared" si="3"/>
        <v/>
      </c>
      <c r="K21" s="42" t="str">
        <f t="shared" si="4"/>
        <v/>
      </c>
      <c r="L21" s="43" t="str">
        <f t="shared" si="5"/>
        <v/>
      </c>
    </row>
    <row r="22" spans="1:12" s="42" customFormat="1" x14ac:dyDescent="0.25">
      <c r="A22" s="37" t="str">
        <f t="shared" si="6"/>
        <v>-</v>
      </c>
      <c r="B22" s="38" t="str">
        <f>IF(D22="","",Finish!M24)</f>
        <v/>
      </c>
      <c r="C22" s="38" t="str">
        <f>IF(D22="","",Finish!L24)</f>
        <v/>
      </c>
      <c r="D22" s="39" t="str">
        <f>IF(LEFT(Finish!N24,1)="L",Finish!J24,"")</f>
        <v/>
      </c>
      <c r="E22" s="40" t="str">
        <f>IF(B22="","",IF(B22="unattached","",COUNTIF(B$2:B22,B22)))</f>
        <v/>
      </c>
      <c r="F22" s="41" t="str">
        <f>IF(E22=3,SUMIF(B$2:B22,B22,D$2:D22),"")</f>
        <v/>
      </c>
      <c r="G22" s="42" t="str">
        <f t="shared" si="0"/>
        <v/>
      </c>
      <c r="H22" s="42" t="str">
        <f t="shared" si="1"/>
        <v/>
      </c>
      <c r="I22" s="43" t="str">
        <f t="shared" si="2"/>
        <v/>
      </c>
      <c r="J22" s="42" t="str">
        <f t="shared" si="3"/>
        <v/>
      </c>
      <c r="K22" s="42" t="str">
        <f t="shared" si="4"/>
        <v/>
      </c>
      <c r="L22" s="43" t="str">
        <f t="shared" si="5"/>
        <v/>
      </c>
    </row>
    <row r="23" spans="1:12" s="42" customFormat="1" x14ac:dyDescent="0.25">
      <c r="A23" s="37" t="str">
        <f t="shared" si="6"/>
        <v>-</v>
      </c>
      <c r="B23" s="38" t="str">
        <f>IF(D23="","",Finish!M25)</f>
        <v/>
      </c>
      <c r="C23" s="38" t="str">
        <f>IF(D23="","",Finish!L25)</f>
        <v/>
      </c>
      <c r="D23" s="39" t="str">
        <f>IF(LEFT(Finish!N25,1)="L",Finish!J25,"")</f>
        <v/>
      </c>
      <c r="E23" s="40" t="str">
        <f>IF(B23="","",IF(B23="unattached","",COUNTIF(B$2:B23,B23)))</f>
        <v/>
      </c>
      <c r="F23" s="41" t="str">
        <f>IF(E23=3,SUMIF(B$2:B23,B23,D$2:D23),"")</f>
        <v/>
      </c>
      <c r="G23" s="42" t="str">
        <f t="shared" si="0"/>
        <v/>
      </c>
      <c r="H23" s="42" t="str">
        <f t="shared" si="1"/>
        <v/>
      </c>
      <c r="I23" s="43" t="str">
        <f t="shared" si="2"/>
        <v/>
      </c>
      <c r="J23" s="42" t="str">
        <f t="shared" si="3"/>
        <v/>
      </c>
      <c r="K23" s="42" t="str">
        <f t="shared" si="4"/>
        <v/>
      </c>
      <c r="L23" s="43" t="str">
        <f t="shared" si="5"/>
        <v/>
      </c>
    </row>
    <row r="24" spans="1:12" s="42" customFormat="1" x14ac:dyDescent="0.25">
      <c r="A24" s="37" t="str">
        <f t="shared" si="6"/>
        <v>-</v>
      </c>
      <c r="B24" s="38" t="str">
        <f>IF(D24="","",Finish!M26)</f>
        <v/>
      </c>
      <c r="C24" s="38" t="str">
        <f>IF(D24="","",Finish!L26)</f>
        <v/>
      </c>
      <c r="D24" s="39" t="str">
        <f>IF(LEFT(Finish!N26,1)="L",Finish!J26,"")</f>
        <v/>
      </c>
      <c r="E24" s="40" t="str">
        <f>IF(B24="","",IF(B24="unattached","",COUNTIF(B$2:B24,B24)))</f>
        <v/>
      </c>
      <c r="F24" s="41" t="str">
        <f>IF(E24=3,SUMIF(B$2:B24,B24,D$2:D24),"")</f>
        <v/>
      </c>
      <c r="G24" s="42" t="str">
        <f t="shared" si="0"/>
        <v/>
      </c>
      <c r="H24" s="42" t="str">
        <f t="shared" si="1"/>
        <v/>
      </c>
      <c r="I24" s="43" t="str">
        <f t="shared" si="2"/>
        <v/>
      </c>
      <c r="J24" s="42" t="str">
        <f t="shared" si="3"/>
        <v/>
      </c>
      <c r="K24" s="42" t="str">
        <f t="shared" si="4"/>
        <v/>
      </c>
      <c r="L24" s="43" t="str">
        <f t="shared" si="5"/>
        <v/>
      </c>
    </row>
    <row r="25" spans="1:12" s="42" customFormat="1" x14ac:dyDescent="0.25">
      <c r="A25" s="37" t="str">
        <f t="shared" si="6"/>
        <v>-</v>
      </c>
      <c r="B25" s="38" t="str">
        <f>IF(D25="","",Finish!M27)</f>
        <v/>
      </c>
      <c r="C25" s="38" t="str">
        <f>IF(D25="","",Finish!L27)</f>
        <v/>
      </c>
      <c r="D25" s="39" t="str">
        <f>IF(LEFT(Finish!N27,1)="L",Finish!J27,"")</f>
        <v/>
      </c>
      <c r="E25" s="40" t="str">
        <f>IF(B25="","",IF(B25="unattached","",COUNTIF(B$2:B25,B25)))</f>
        <v/>
      </c>
      <c r="F25" s="41" t="str">
        <f>IF(E25=3,SUMIF(B$2:B25,B25,D$2:D25),"")</f>
        <v/>
      </c>
      <c r="G25" s="42" t="str">
        <f t="shared" si="0"/>
        <v/>
      </c>
      <c r="H25" s="42" t="str">
        <f t="shared" si="1"/>
        <v/>
      </c>
      <c r="I25" s="43" t="str">
        <f t="shared" si="2"/>
        <v/>
      </c>
      <c r="J25" s="42" t="str">
        <f t="shared" si="3"/>
        <v/>
      </c>
      <c r="K25" s="42" t="str">
        <f t="shared" si="4"/>
        <v/>
      </c>
      <c r="L25" s="43" t="str">
        <f t="shared" si="5"/>
        <v/>
      </c>
    </row>
    <row r="26" spans="1:12" s="42" customFormat="1" x14ac:dyDescent="0.25">
      <c r="A26" s="37" t="str">
        <f t="shared" si="6"/>
        <v>-</v>
      </c>
      <c r="B26" s="38" t="str">
        <f>IF(D26="","",Finish!M28)</f>
        <v/>
      </c>
      <c r="C26" s="38" t="str">
        <f>IF(D26="","",Finish!L28)</f>
        <v/>
      </c>
      <c r="D26" s="39" t="str">
        <f>IF(LEFT(Finish!N28,1)="L",Finish!J28,"")</f>
        <v/>
      </c>
      <c r="E26" s="40" t="str">
        <f>IF(B26="","",IF(B26="unattached","",COUNTIF(B$2:B26,B26)))</f>
        <v/>
      </c>
      <c r="F26" s="41" t="str">
        <f>IF(E26=3,SUMIF(B$2:B26,B26,D$2:D26),"")</f>
        <v/>
      </c>
      <c r="G26" s="42" t="str">
        <f t="shared" si="0"/>
        <v/>
      </c>
      <c r="H26" s="42" t="str">
        <f t="shared" si="1"/>
        <v/>
      </c>
      <c r="I26" s="43" t="str">
        <f t="shared" si="2"/>
        <v/>
      </c>
      <c r="J26" s="42" t="str">
        <f t="shared" si="3"/>
        <v/>
      </c>
      <c r="K26" s="42" t="str">
        <f t="shared" si="4"/>
        <v/>
      </c>
      <c r="L26" s="43" t="str">
        <f t="shared" si="5"/>
        <v/>
      </c>
    </row>
    <row r="27" spans="1:12" s="42" customFormat="1" x14ac:dyDescent="0.25">
      <c r="A27" s="37" t="str">
        <f t="shared" si="6"/>
        <v>-</v>
      </c>
      <c r="B27" s="38" t="str">
        <f>IF(D27="","",Finish!M29)</f>
        <v/>
      </c>
      <c r="C27" s="38" t="str">
        <f>IF(D27="","",Finish!L29)</f>
        <v/>
      </c>
      <c r="D27" s="39" t="str">
        <f>IF(LEFT(Finish!N29,1)="L",Finish!J29,"")</f>
        <v/>
      </c>
      <c r="E27" s="40" t="str">
        <f>IF(B27="","",IF(B27="unattached","",COUNTIF(B$2:B27,B27)))</f>
        <v/>
      </c>
      <c r="F27" s="41" t="str">
        <f>IF(E27=3,SUMIF(B$2:B27,B27,D$2:D27),"")</f>
        <v/>
      </c>
      <c r="G27" s="42" t="str">
        <f t="shared" si="0"/>
        <v/>
      </c>
      <c r="H27" s="42" t="str">
        <f t="shared" si="1"/>
        <v/>
      </c>
      <c r="I27" s="43" t="str">
        <f t="shared" si="2"/>
        <v/>
      </c>
      <c r="J27" s="42" t="str">
        <f t="shared" si="3"/>
        <v/>
      </c>
      <c r="K27" s="42" t="str">
        <f t="shared" si="4"/>
        <v/>
      </c>
      <c r="L27" s="43" t="str">
        <f t="shared" si="5"/>
        <v/>
      </c>
    </row>
    <row r="28" spans="1:12" s="42" customFormat="1" x14ac:dyDescent="0.25">
      <c r="A28" s="37" t="str">
        <f t="shared" si="6"/>
        <v>-</v>
      </c>
      <c r="B28" s="38" t="str">
        <f>IF(D28="","",Finish!M30)</f>
        <v/>
      </c>
      <c r="C28" s="38" t="str">
        <f>IF(D28="","",Finish!L30)</f>
        <v/>
      </c>
      <c r="D28" s="39" t="str">
        <f>IF(LEFT(Finish!N30,1)="L",Finish!J30,"")</f>
        <v/>
      </c>
      <c r="E28" s="40" t="str">
        <f>IF(B28="","",IF(B28="unattached","",COUNTIF(B$2:B28,B28)))</f>
        <v/>
      </c>
      <c r="F28" s="41" t="str">
        <f>IF(E28=3,SUMIF(B$2:B28,B28,D$2:D28),"")</f>
        <v/>
      </c>
      <c r="G28" s="42" t="str">
        <f t="shared" si="0"/>
        <v/>
      </c>
      <c r="H28" s="42" t="str">
        <f t="shared" si="1"/>
        <v/>
      </c>
      <c r="I28" s="43" t="str">
        <f t="shared" si="2"/>
        <v/>
      </c>
      <c r="J28" s="42" t="str">
        <f t="shared" si="3"/>
        <v/>
      </c>
      <c r="K28" s="42" t="str">
        <f t="shared" si="4"/>
        <v/>
      </c>
      <c r="L28" s="43" t="str">
        <f t="shared" si="5"/>
        <v/>
      </c>
    </row>
    <row r="29" spans="1:12" s="42" customFormat="1" x14ac:dyDescent="0.25">
      <c r="A29" s="37" t="str">
        <f t="shared" si="6"/>
        <v>-</v>
      </c>
      <c r="B29" s="38" t="str">
        <f>IF(D29="","",Finish!M31)</f>
        <v/>
      </c>
      <c r="C29" s="38" t="str">
        <f>IF(D29="","",Finish!L31)</f>
        <v/>
      </c>
      <c r="D29" s="39" t="str">
        <f>IF(LEFT(Finish!N31,1)="L",Finish!J31,"")</f>
        <v/>
      </c>
      <c r="E29" s="40" t="str">
        <f>IF(B29="","",IF(B29="unattached","",COUNTIF(B$2:B29,B29)))</f>
        <v/>
      </c>
      <c r="F29" s="41" t="str">
        <f>IF(E29=3,SUMIF(B$2:B29,B29,D$2:D29),"")</f>
        <v/>
      </c>
      <c r="G29" s="42" t="str">
        <f t="shared" si="0"/>
        <v/>
      </c>
      <c r="H29" s="42" t="str">
        <f t="shared" si="1"/>
        <v/>
      </c>
      <c r="I29" s="43" t="str">
        <f t="shared" si="2"/>
        <v/>
      </c>
      <c r="J29" s="42" t="str">
        <f t="shared" si="3"/>
        <v/>
      </c>
      <c r="K29" s="42" t="str">
        <f t="shared" si="4"/>
        <v/>
      </c>
      <c r="L29" s="43" t="str">
        <f t="shared" si="5"/>
        <v/>
      </c>
    </row>
    <row r="30" spans="1:12" s="42" customFormat="1" x14ac:dyDescent="0.25">
      <c r="A30" s="37" t="str">
        <f t="shared" si="6"/>
        <v>-</v>
      </c>
      <c r="B30" s="38" t="str">
        <f>IF(D30="","",Finish!M32)</f>
        <v/>
      </c>
      <c r="C30" s="38" t="str">
        <f>IF(D30="","",Finish!L32)</f>
        <v/>
      </c>
      <c r="D30" s="39" t="str">
        <f>IF(LEFT(Finish!N32,1)="L",Finish!J32,"")</f>
        <v/>
      </c>
      <c r="E30" s="40" t="str">
        <f>IF(B30="","",IF(B30="unattached","",COUNTIF(B$2:B30,B30)))</f>
        <v/>
      </c>
      <c r="F30" s="41" t="str">
        <f>IF(E30=3,SUMIF(B$2:B30,B30,D$2:D30),"")</f>
        <v/>
      </c>
      <c r="G30" s="42" t="str">
        <f t="shared" si="0"/>
        <v/>
      </c>
      <c r="H30" s="42" t="str">
        <f t="shared" si="1"/>
        <v/>
      </c>
      <c r="I30" s="43" t="str">
        <f t="shared" si="2"/>
        <v/>
      </c>
      <c r="J30" s="42" t="str">
        <f t="shared" si="3"/>
        <v/>
      </c>
      <c r="K30" s="42" t="str">
        <f t="shared" si="4"/>
        <v/>
      </c>
      <c r="L30" s="43" t="str">
        <f t="shared" si="5"/>
        <v/>
      </c>
    </row>
    <row r="31" spans="1:12" s="42" customFormat="1" x14ac:dyDescent="0.25">
      <c r="A31" s="37" t="str">
        <f t="shared" si="6"/>
        <v>-</v>
      </c>
      <c r="B31" s="38" t="str">
        <f>IF(D31="","",Finish!M33)</f>
        <v/>
      </c>
      <c r="C31" s="38" t="str">
        <f>IF(D31="","",Finish!L33)</f>
        <v/>
      </c>
      <c r="D31" s="39" t="str">
        <f>IF(LEFT(Finish!N33,1)="L",Finish!J33,"")</f>
        <v/>
      </c>
      <c r="E31" s="40" t="str">
        <f>IF(B31="","",IF(B31="unattached","",COUNTIF(B$2:B31,B31)))</f>
        <v/>
      </c>
      <c r="F31" s="41" t="str">
        <f>IF(E31=3,SUMIF(B$2:B31,B31,D$2:D31),"")</f>
        <v/>
      </c>
      <c r="G31" s="42" t="str">
        <f t="shared" si="0"/>
        <v/>
      </c>
      <c r="H31" s="42" t="str">
        <f t="shared" si="1"/>
        <v/>
      </c>
      <c r="I31" s="43" t="str">
        <f t="shared" si="2"/>
        <v/>
      </c>
      <c r="J31" s="42" t="str">
        <f t="shared" si="3"/>
        <v/>
      </c>
      <c r="K31" s="42" t="str">
        <f t="shared" si="4"/>
        <v/>
      </c>
      <c r="L31" s="43" t="str">
        <f t="shared" si="5"/>
        <v/>
      </c>
    </row>
    <row r="32" spans="1:12" s="42" customFormat="1" x14ac:dyDescent="0.25">
      <c r="A32" s="37" t="str">
        <f t="shared" si="6"/>
        <v>-</v>
      </c>
      <c r="B32" s="38" t="str">
        <f>IF(D32="","",Finish!M34)</f>
        <v/>
      </c>
      <c r="C32" s="38" t="str">
        <f>IF(D32="","",Finish!L34)</f>
        <v/>
      </c>
      <c r="D32" s="39" t="str">
        <f>IF(LEFT(Finish!N34,1)="L",Finish!J34,"")</f>
        <v/>
      </c>
      <c r="E32" s="40" t="str">
        <f>IF(B32="","",IF(B32="unattached","",COUNTIF(B$2:B32,B32)))</f>
        <v/>
      </c>
      <c r="F32" s="41" t="str">
        <f>IF(E32=3,SUMIF(B$2:B32,B32,D$2:D32),"")</f>
        <v/>
      </c>
      <c r="G32" s="42" t="str">
        <f t="shared" si="0"/>
        <v/>
      </c>
      <c r="H32" s="42" t="str">
        <f t="shared" si="1"/>
        <v/>
      </c>
      <c r="I32" s="43" t="str">
        <f t="shared" si="2"/>
        <v/>
      </c>
      <c r="J32" s="42" t="str">
        <f t="shared" si="3"/>
        <v/>
      </c>
      <c r="K32" s="42" t="str">
        <f t="shared" si="4"/>
        <v/>
      </c>
      <c r="L32" s="43" t="str">
        <f t="shared" si="5"/>
        <v/>
      </c>
    </row>
    <row r="33" spans="1:12" s="42" customFormat="1" x14ac:dyDescent="0.25">
      <c r="A33" s="37" t="str">
        <f t="shared" si="6"/>
        <v>-</v>
      </c>
      <c r="B33" s="38" t="str">
        <f>IF(D33="","",Finish!M36)</f>
        <v/>
      </c>
      <c r="C33" s="38" t="str">
        <f>IF(D33="","",Finish!L36)</f>
        <v/>
      </c>
      <c r="D33" s="39" t="str">
        <f>IF(LEFT(Finish!N36,1)="L",Finish!J36,"")</f>
        <v/>
      </c>
      <c r="E33" s="40" t="str">
        <f>IF(B33="","",IF(B33="unattached","",COUNTIF(B$2:B33,B33)))</f>
        <v/>
      </c>
      <c r="F33" s="41" t="str">
        <f>IF(E33=3,SUMIF(B$2:B33,B33,D$2:D33),"")</f>
        <v/>
      </c>
      <c r="G33" s="42" t="str">
        <f t="shared" si="0"/>
        <v/>
      </c>
      <c r="H33" s="42" t="str">
        <f t="shared" si="1"/>
        <v/>
      </c>
      <c r="I33" s="43" t="str">
        <f t="shared" si="2"/>
        <v/>
      </c>
      <c r="J33" s="42" t="str">
        <f t="shared" si="3"/>
        <v/>
      </c>
      <c r="K33" s="42" t="str">
        <f t="shared" si="4"/>
        <v/>
      </c>
      <c r="L33" s="43" t="str">
        <f t="shared" si="5"/>
        <v/>
      </c>
    </row>
    <row r="34" spans="1:12" s="42" customFormat="1" x14ac:dyDescent="0.25">
      <c r="A34" s="37" t="str">
        <f t="shared" si="6"/>
        <v>-</v>
      </c>
      <c r="B34" s="38" t="str">
        <f>IF(D34="","",Finish!M37)</f>
        <v/>
      </c>
      <c r="C34" s="38" t="str">
        <f>IF(D34="","",Finish!L37)</f>
        <v/>
      </c>
      <c r="D34" s="39" t="str">
        <f>IF(LEFT(Finish!N37,1)="L",Finish!J37,"")</f>
        <v/>
      </c>
      <c r="E34" s="40" t="str">
        <f>IF(B34="","",IF(B34="unattached","",COUNTIF(B$2:B34,B34)))</f>
        <v/>
      </c>
      <c r="F34" s="41" t="str">
        <f>IF(E34=3,SUMIF(B$2:B34,B34,D$2:D34),"")</f>
        <v/>
      </c>
      <c r="G34" s="42" t="str">
        <f t="shared" ref="G34:G65" si="7">IF($E34=2,B34,"")</f>
        <v/>
      </c>
      <c r="H34" s="42" t="str">
        <f t="shared" ref="H34:H65" si="8">IF($E34=2,C34,"")</f>
        <v/>
      </c>
      <c r="I34" s="43" t="str">
        <f t="shared" ref="I34:I65" si="9">IF($E34=2,D34,"")</f>
        <v/>
      </c>
      <c r="J34" s="42" t="str">
        <f t="shared" ref="J34:J65" si="10">IF($E34=3,B34,"")</f>
        <v/>
      </c>
      <c r="K34" s="42" t="str">
        <f t="shared" ref="K34:K65" si="11">IF($E34=3,C34,"")</f>
        <v/>
      </c>
      <c r="L34" s="43" t="str">
        <f t="shared" ref="L34:L65" si="12">IF($E34=3,D34,"")</f>
        <v/>
      </c>
    </row>
    <row r="35" spans="1:12" s="42" customFormat="1" x14ac:dyDescent="0.25">
      <c r="A35" s="37" t="str">
        <f t="shared" si="6"/>
        <v>-</v>
      </c>
      <c r="B35" s="38" t="str">
        <f>IF(D35="","",Finish!M38)</f>
        <v/>
      </c>
      <c r="C35" s="38" t="str">
        <f>IF(D35="","",Finish!L38)</f>
        <v/>
      </c>
      <c r="D35" s="39" t="str">
        <f>IF(LEFT(Finish!N38,1)="L",Finish!J38,"")</f>
        <v/>
      </c>
      <c r="E35" s="40" t="str">
        <f>IF(B35="","",IF(B35="unattached","",COUNTIF(B$2:B35,B35)))</f>
        <v/>
      </c>
      <c r="F35" s="41" t="str">
        <f>IF(E35=3,SUMIF(B$2:B35,B35,D$2:D35),"")</f>
        <v/>
      </c>
      <c r="G35" s="42" t="str">
        <f t="shared" si="7"/>
        <v/>
      </c>
      <c r="H35" s="42" t="str">
        <f t="shared" si="8"/>
        <v/>
      </c>
      <c r="I35" s="43" t="str">
        <f t="shared" si="9"/>
        <v/>
      </c>
      <c r="J35" s="42" t="str">
        <f t="shared" si="10"/>
        <v/>
      </c>
      <c r="K35" s="42" t="str">
        <f t="shared" si="11"/>
        <v/>
      </c>
      <c r="L35" s="43" t="str">
        <f t="shared" si="12"/>
        <v/>
      </c>
    </row>
    <row r="36" spans="1:12" s="42" customFormat="1" x14ac:dyDescent="0.25">
      <c r="A36" s="37" t="str">
        <f t="shared" si="6"/>
        <v>-</v>
      </c>
      <c r="B36" s="38" t="str">
        <f>IF(D36="","",Finish!M39)</f>
        <v/>
      </c>
      <c r="C36" s="38" t="str">
        <f>IF(D36="","",Finish!L39)</f>
        <v/>
      </c>
      <c r="D36" s="39" t="str">
        <f>IF(LEFT(Finish!N39,1)="L",Finish!J39,"")</f>
        <v/>
      </c>
      <c r="E36" s="40" t="str">
        <f>IF(B36="","",IF(B36="unattached","",COUNTIF(B$2:B36,B36)))</f>
        <v/>
      </c>
      <c r="F36" s="41" t="str">
        <f>IF(E36=3,SUMIF(B$2:B36,B36,D$2:D36),"")</f>
        <v/>
      </c>
      <c r="G36" s="42" t="str">
        <f t="shared" si="7"/>
        <v/>
      </c>
      <c r="H36" s="42" t="str">
        <f t="shared" si="8"/>
        <v/>
      </c>
      <c r="I36" s="43" t="str">
        <f t="shared" si="9"/>
        <v/>
      </c>
      <c r="J36" s="42" t="str">
        <f t="shared" si="10"/>
        <v/>
      </c>
      <c r="K36" s="42" t="str">
        <f t="shared" si="11"/>
        <v/>
      </c>
      <c r="L36" s="43" t="str">
        <f t="shared" si="12"/>
        <v/>
      </c>
    </row>
    <row r="37" spans="1:12" s="42" customFormat="1" x14ac:dyDescent="0.25">
      <c r="A37" s="37" t="str">
        <f t="shared" si="6"/>
        <v>-</v>
      </c>
      <c r="B37" s="38" t="str">
        <f>IF(D37="","",Finish!M40)</f>
        <v/>
      </c>
      <c r="C37" s="38" t="str">
        <f>IF(D37="","",Finish!L40)</f>
        <v/>
      </c>
      <c r="D37" s="39" t="str">
        <f>IF(LEFT(Finish!N40,1)="L",Finish!J40,"")</f>
        <v/>
      </c>
      <c r="E37" s="40" t="str">
        <f>IF(B37="","",IF(B37="unattached","",COUNTIF(B$2:B37,B37)))</f>
        <v/>
      </c>
      <c r="F37" s="41" t="str">
        <f>IF(E37=3,SUMIF(B$2:B37,B37,D$2:D37),"")</f>
        <v/>
      </c>
      <c r="G37" s="42" t="str">
        <f t="shared" si="7"/>
        <v/>
      </c>
      <c r="H37" s="42" t="str">
        <f t="shared" si="8"/>
        <v/>
      </c>
      <c r="I37" s="43" t="str">
        <f t="shared" si="9"/>
        <v/>
      </c>
      <c r="J37" s="42" t="str">
        <f t="shared" si="10"/>
        <v/>
      </c>
      <c r="K37" s="42" t="str">
        <f t="shared" si="11"/>
        <v/>
      </c>
      <c r="L37" s="43" t="str">
        <f t="shared" si="12"/>
        <v/>
      </c>
    </row>
    <row r="38" spans="1:12" s="42" customFormat="1" x14ac:dyDescent="0.25">
      <c r="A38" s="37" t="str">
        <f t="shared" si="6"/>
        <v>-</v>
      </c>
      <c r="B38" s="38" t="str">
        <f>IF(D38="","",Finish!M41)</f>
        <v/>
      </c>
      <c r="C38" s="38" t="str">
        <f>IF(D38="","",Finish!L41)</f>
        <v/>
      </c>
      <c r="D38" s="39" t="str">
        <f>IF(LEFT(Finish!N41,1)="L",Finish!J41,"")</f>
        <v/>
      </c>
      <c r="E38" s="40" t="str">
        <f>IF(B38="","",IF(B38="unattached","",COUNTIF(B$2:B38,B38)))</f>
        <v/>
      </c>
      <c r="F38" s="41" t="str">
        <f>IF(E38=3,SUMIF(B$2:B38,B38,D$2:D38),"")</f>
        <v/>
      </c>
      <c r="G38" s="42" t="str">
        <f t="shared" si="7"/>
        <v/>
      </c>
      <c r="H38" s="42" t="str">
        <f t="shared" si="8"/>
        <v/>
      </c>
      <c r="I38" s="43" t="str">
        <f t="shared" si="9"/>
        <v/>
      </c>
      <c r="J38" s="42" t="str">
        <f t="shared" si="10"/>
        <v/>
      </c>
      <c r="K38" s="42" t="str">
        <f t="shared" si="11"/>
        <v/>
      </c>
      <c r="L38" s="43" t="str">
        <f t="shared" si="12"/>
        <v/>
      </c>
    </row>
    <row r="39" spans="1:12" s="42" customFormat="1" x14ac:dyDescent="0.25">
      <c r="A39" s="37" t="str">
        <f t="shared" si="6"/>
        <v>-</v>
      </c>
      <c r="B39" s="38" t="str">
        <f>IF(D39="","",Finish!M42)</f>
        <v/>
      </c>
      <c r="C39" s="38" t="str">
        <f>IF(D39="","",Finish!L42)</f>
        <v/>
      </c>
      <c r="D39" s="39" t="str">
        <f>IF(LEFT(Finish!N42,1)="L",Finish!J42,"")</f>
        <v/>
      </c>
      <c r="E39" s="40" t="str">
        <f>IF(B39="","",IF(B39="unattached","",COUNTIF(B$2:B39,B39)))</f>
        <v/>
      </c>
      <c r="F39" s="41" t="str">
        <f>IF(E39=3,SUMIF(B$2:B39,B39,D$2:D39),"")</f>
        <v/>
      </c>
      <c r="G39" s="42" t="str">
        <f t="shared" si="7"/>
        <v/>
      </c>
      <c r="H39" s="42" t="str">
        <f t="shared" si="8"/>
        <v/>
      </c>
      <c r="I39" s="43" t="str">
        <f t="shared" si="9"/>
        <v/>
      </c>
      <c r="J39" s="42" t="str">
        <f t="shared" si="10"/>
        <v/>
      </c>
      <c r="K39" s="42" t="str">
        <f t="shared" si="11"/>
        <v/>
      </c>
      <c r="L39" s="43" t="str">
        <f t="shared" si="12"/>
        <v/>
      </c>
    </row>
    <row r="40" spans="1:12" s="42" customFormat="1" x14ac:dyDescent="0.25">
      <c r="A40" s="37" t="str">
        <f t="shared" si="6"/>
        <v>-</v>
      </c>
      <c r="B40" s="38" t="str">
        <f>IF(D40="","",Finish!M43)</f>
        <v/>
      </c>
      <c r="C40" s="38" t="str">
        <f>IF(D40="","",Finish!L43)</f>
        <v/>
      </c>
      <c r="D40" s="39" t="str">
        <f>IF(LEFT(Finish!N43,1)="L",Finish!J43,"")</f>
        <v/>
      </c>
      <c r="E40" s="40" t="str">
        <f>IF(B40="","",IF(B40="unattached","",COUNTIF(B$2:B40,B40)))</f>
        <v/>
      </c>
      <c r="F40" s="41" t="str">
        <f>IF(E40=3,SUMIF(B$2:B40,B40,D$2:D40),"")</f>
        <v/>
      </c>
      <c r="G40" s="42" t="str">
        <f t="shared" si="7"/>
        <v/>
      </c>
      <c r="H40" s="42" t="str">
        <f t="shared" si="8"/>
        <v/>
      </c>
      <c r="I40" s="43" t="str">
        <f t="shared" si="9"/>
        <v/>
      </c>
      <c r="J40" s="42" t="str">
        <f t="shared" si="10"/>
        <v/>
      </c>
      <c r="K40" s="42" t="str">
        <f t="shared" si="11"/>
        <v/>
      </c>
      <c r="L40" s="43" t="str">
        <f t="shared" si="12"/>
        <v/>
      </c>
    </row>
    <row r="41" spans="1:12" s="42" customFormat="1" x14ac:dyDescent="0.25">
      <c r="A41" s="37" t="str">
        <f t="shared" si="6"/>
        <v>-</v>
      </c>
      <c r="B41" s="38" t="str">
        <f>IF(D41="","",Finish!M44)</f>
        <v/>
      </c>
      <c r="C41" s="38" t="str">
        <f>IF(D41="","",Finish!L44)</f>
        <v/>
      </c>
      <c r="D41" s="39" t="str">
        <f>IF(LEFT(Finish!N44,1)="L",Finish!J44,"")</f>
        <v/>
      </c>
      <c r="E41" s="40" t="str">
        <f>IF(B41="","",IF(B41="unattached","",COUNTIF(B$2:B41,B41)))</f>
        <v/>
      </c>
      <c r="F41" s="41" t="str">
        <f>IF(E41=3,SUMIF(B$2:B41,B41,D$2:D41),"")</f>
        <v/>
      </c>
      <c r="G41" s="42" t="str">
        <f t="shared" si="7"/>
        <v/>
      </c>
      <c r="H41" s="42" t="str">
        <f t="shared" si="8"/>
        <v/>
      </c>
      <c r="I41" s="43" t="str">
        <f t="shared" si="9"/>
        <v/>
      </c>
      <c r="J41" s="42" t="str">
        <f t="shared" si="10"/>
        <v/>
      </c>
      <c r="K41" s="42" t="str">
        <f t="shared" si="11"/>
        <v/>
      </c>
      <c r="L41" s="43" t="str">
        <f t="shared" si="12"/>
        <v/>
      </c>
    </row>
    <row r="42" spans="1:12" s="42" customFormat="1" x14ac:dyDescent="0.25">
      <c r="A42" s="37" t="str">
        <f t="shared" si="6"/>
        <v>-</v>
      </c>
      <c r="B42" s="38" t="str">
        <f>IF(D42="","",Finish!M45)</f>
        <v/>
      </c>
      <c r="C42" s="38" t="str">
        <f>IF(D42="","",Finish!L45)</f>
        <v/>
      </c>
      <c r="D42" s="39" t="str">
        <f>IF(LEFT(Finish!N45,1)="L",Finish!J45,"")</f>
        <v/>
      </c>
      <c r="E42" s="40" t="str">
        <f>IF(B42="","",IF(B42="unattached","",COUNTIF(B$2:B42,B42)))</f>
        <v/>
      </c>
      <c r="F42" s="41" t="str">
        <f>IF(E42=3,SUMIF(B$2:B42,B42,D$2:D42),"")</f>
        <v/>
      </c>
      <c r="G42" s="42" t="str">
        <f t="shared" si="7"/>
        <v/>
      </c>
      <c r="H42" s="42" t="str">
        <f t="shared" si="8"/>
        <v/>
      </c>
      <c r="I42" s="43" t="str">
        <f t="shared" si="9"/>
        <v/>
      </c>
      <c r="J42" s="42" t="str">
        <f t="shared" si="10"/>
        <v/>
      </c>
      <c r="K42" s="42" t="str">
        <f t="shared" si="11"/>
        <v/>
      </c>
      <c r="L42" s="43" t="str">
        <f t="shared" si="12"/>
        <v/>
      </c>
    </row>
    <row r="43" spans="1:12" s="42" customFormat="1" x14ac:dyDescent="0.25">
      <c r="A43" s="37" t="str">
        <f t="shared" si="6"/>
        <v>-</v>
      </c>
      <c r="B43" s="38" t="str">
        <f>IF(D43="","",Finish!M46)</f>
        <v/>
      </c>
      <c r="C43" s="38" t="str">
        <f>IF(D43="","",Finish!L46)</f>
        <v/>
      </c>
      <c r="D43" s="39" t="str">
        <f>IF(LEFT(Finish!N46,1)="L",Finish!J46,"")</f>
        <v/>
      </c>
      <c r="E43" s="40" t="str">
        <f>IF(B43="","",IF(B43="unattached","",COUNTIF(B$2:B43,B43)))</f>
        <v/>
      </c>
      <c r="F43" s="41" t="str">
        <f>IF(E43=3,SUMIF(B$2:B43,B43,D$2:D43),"")</f>
        <v/>
      </c>
      <c r="G43" s="42" t="str">
        <f t="shared" si="7"/>
        <v/>
      </c>
      <c r="H43" s="42" t="str">
        <f t="shared" si="8"/>
        <v/>
      </c>
      <c r="I43" s="43" t="str">
        <f t="shared" si="9"/>
        <v/>
      </c>
      <c r="J43" s="42" t="str">
        <f t="shared" si="10"/>
        <v/>
      </c>
      <c r="K43" s="42" t="str">
        <f t="shared" si="11"/>
        <v/>
      </c>
      <c r="L43" s="43" t="str">
        <f t="shared" si="12"/>
        <v/>
      </c>
    </row>
    <row r="44" spans="1:12" s="42" customFormat="1" x14ac:dyDescent="0.25">
      <c r="A44" s="37" t="str">
        <f t="shared" si="6"/>
        <v>-</v>
      </c>
      <c r="B44" s="38" t="str">
        <f>IF(D44="","",Finish!M47)</f>
        <v/>
      </c>
      <c r="C44" s="38" t="str">
        <f>IF(D44="","",Finish!L47)</f>
        <v/>
      </c>
      <c r="D44" s="39" t="str">
        <f>IF(LEFT(Finish!N47,1)="L",Finish!J47,"")</f>
        <v/>
      </c>
      <c r="E44" s="40" t="str">
        <f>IF(B44="","",IF(B44="unattached","",COUNTIF(B$2:B44,B44)))</f>
        <v/>
      </c>
      <c r="F44" s="41" t="str">
        <f>IF(E44=3,SUMIF(B$2:B44,B44,D$2:D44),"")</f>
        <v/>
      </c>
      <c r="G44" s="42" t="str">
        <f t="shared" si="7"/>
        <v/>
      </c>
      <c r="H44" s="42" t="str">
        <f t="shared" si="8"/>
        <v/>
      </c>
      <c r="I44" s="43" t="str">
        <f t="shared" si="9"/>
        <v/>
      </c>
      <c r="J44" s="42" t="str">
        <f t="shared" si="10"/>
        <v/>
      </c>
      <c r="K44" s="42" t="str">
        <f t="shared" si="11"/>
        <v/>
      </c>
      <c r="L44" s="43" t="str">
        <f t="shared" si="12"/>
        <v/>
      </c>
    </row>
    <row r="45" spans="1:12" s="42" customFormat="1" x14ac:dyDescent="0.25">
      <c r="A45" s="37" t="str">
        <f t="shared" si="6"/>
        <v>-</v>
      </c>
      <c r="B45" s="38" t="str">
        <f>IF(D45="","",Finish!M48)</f>
        <v/>
      </c>
      <c r="C45" s="38" t="str">
        <f>IF(D45="","",Finish!L48)</f>
        <v/>
      </c>
      <c r="D45" s="39" t="str">
        <f>IF(LEFT(Finish!N48,1)="L",Finish!J48,"")</f>
        <v/>
      </c>
      <c r="E45" s="40" t="str">
        <f>IF(B45="","",IF(B45="unattached","",COUNTIF(B$2:B45,B45)))</f>
        <v/>
      </c>
      <c r="F45" s="41" t="str">
        <f>IF(E45=3,SUMIF(B$2:B45,B45,D$2:D45),"")</f>
        <v/>
      </c>
      <c r="G45" s="42" t="str">
        <f t="shared" si="7"/>
        <v/>
      </c>
      <c r="H45" s="42" t="str">
        <f t="shared" si="8"/>
        <v/>
      </c>
      <c r="I45" s="43" t="str">
        <f t="shared" si="9"/>
        <v/>
      </c>
      <c r="J45" s="42" t="str">
        <f t="shared" si="10"/>
        <v/>
      </c>
      <c r="K45" s="42" t="str">
        <f t="shared" si="11"/>
        <v/>
      </c>
      <c r="L45" s="43" t="str">
        <f t="shared" si="12"/>
        <v/>
      </c>
    </row>
    <row r="46" spans="1:12" s="42" customFormat="1" x14ac:dyDescent="0.25">
      <c r="A46" s="37" t="str">
        <f t="shared" si="6"/>
        <v>-</v>
      </c>
      <c r="B46" s="38" t="str">
        <f>IF(D46="","",Finish!M49)</f>
        <v/>
      </c>
      <c r="C46" s="38" t="str">
        <f>IF(D46="","",Finish!L49)</f>
        <v/>
      </c>
      <c r="D46" s="39" t="str">
        <f>IF(LEFT(Finish!N49,1)="L",Finish!J49,"")</f>
        <v/>
      </c>
      <c r="E46" s="40" t="str">
        <f>IF(B46="","",IF(B46="unattached","",COUNTIF(B$2:B46,B46)))</f>
        <v/>
      </c>
      <c r="F46" s="41" t="str">
        <f>IF(E46=3,SUMIF(B$2:B46,B46,D$2:D46),"")</f>
        <v/>
      </c>
      <c r="G46" s="42" t="str">
        <f t="shared" si="7"/>
        <v/>
      </c>
      <c r="H46" s="42" t="str">
        <f t="shared" si="8"/>
        <v/>
      </c>
      <c r="I46" s="43" t="str">
        <f t="shared" si="9"/>
        <v/>
      </c>
      <c r="J46" s="42" t="str">
        <f t="shared" si="10"/>
        <v/>
      </c>
      <c r="K46" s="42" t="str">
        <f t="shared" si="11"/>
        <v/>
      </c>
      <c r="L46" s="43" t="str">
        <f t="shared" si="12"/>
        <v/>
      </c>
    </row>
    <row r="47" spans="1:12" s="42" customFormat="1" x14ac:dyDescent="0.25">
      <c r="A47" s="37" t="str">
        <f t="shared" si="6"/>
        <v>-</v>
      </c>
      <c r="B47" s="38" t="str">
        <f>IF(D47="","",Finish!M50)</f>
        <v/>
      </c>
      <c r="C47" s="38" t="str">
        <f>IF(D47="","",Finish!L50)</f>
        <v/>
      </c>
      <c r="D47" s="39" t="str">
        <f>IF(LEFT(Finish!N50,1)="L",Finish!J50,"")</f>
        <v/>
      </c>
      <c r="E47" s="40" t="str">
        <f>IF(B47="","",IF(B47="unattached","",COUNTIF(B$2:B47,B47)))</f>
        <v/>
      </c>
      <c r="F47" s="41" t="str">
        <f>IF(E47=3,SUMIF(B$2:B47,B47,D$2:D47),"")</f>
        <v/>
      </c>
      <c r="G47" s="42" t="str">
        <f t="shared" si="7"/>
        <v/>
      </c>
      <c r="H47" s="42" t="str">
        <f t="shared" si="8"/>
        <v/>
      </c>
      <c r="I47" s="43" t="str">
        <f t="shared" si="9"/>
        <v/>
      </c>
      <c r="J47" s="42" t="str">
        <f t="shared" si="10"/>
        <v/>
      </c>
      <c r="K47" s="42" t="str">
        <f t="shared" si="11"/>
        <v/>
      </c>
      <c r="L47" s="43" t="str">
        <f t="shared" si="12"/>
        <v/>
      </c>
    </row>
    <row r="48" spans="1:12" s="42" customFormat="1" x14ac:dyDescent="0.25">
      <c r="A48" s="37" t="str">
        <f t="shared" si="6"/>
        <v>-</v>
      </c>
      <c r="B48" s="38" t="str">
        <f>IF(D48="","",Finish!M51)</f>
        <v/>
      </c>
      <c r="C48" s="38" t="str">
        <f>IF(D48="","",Finish!L51)</f>
        <v/>
      </c>
      <c r="D48" s="39" t="str">
        <f>IF(LEFT(Finish!N51,1)="L",Finish!J51,"")</f>
        <v/>
      </c>
      <c r="E48" s="40" t="str">
        <f>IF(B48="","",IF(B48="unattached","",COUNTIF(B$2:B48,B48)))</f>
        <v/>
      </c>
      <c r="F48" s="41" t="str">
        <f>IF(E48=3,SUMIF(B$2:B48,B48,D$2:D48),"")</f>
        <v/>
      </c>
      <c r="G48" s="42" t="str">
        <f t="shared" si="7"/>
        <v/>
      </c>
      <c r="H48" s="42" t="str">
        <f t="shared" si="8"/>
        <v/>
      </c>
      <c r="I48" s="43" t="str">
        <f t="shared" si="9"/>
        <v/>
      </c>
      <c r="J48" s="42" t="str">
        <f t="shared" si="10"/>
        <v/>
      </c>
      <c r="K48" s="42" t="str">
        <f t="shared" si="11"/>
        <v/>
      </c>
      <c r="L48" s="43" t="str">
        <f t="shared" si="12"/>
        <v/>
      </c>
    </row>
    <row r="49" spans="1:12" s="42" customFormat="1" x14ac:dyDescent="0.25">
      <c r="A49" s="37" t="str">
        <f t="shared" si="6"/>
        <v>-</v>
      </c>
      <c r="B49" s="38" t="str">
        <f>IF(D49="","",Finish!M52)</f>
        <v/>
      </c>
      <c r="C49" s="38" t="str">
        <f>IF(D49="","",Finish!L52)</f>
        <v/>
      </c>
      <c r="D49" s="39" t="str">
        <f>IF(LEFT(Finish!N52,1)="L",Finish!J52,"")</f>
        <v/>
      </c>
      <c r="E49" s="40" t="str">
        <f>IF(B49="","",IF(B49="unattached","",COUNTIF(B$2:B49,B49)))</f>
        <v/>
      </c>
      <c r="F49" s="41" t="str">
        <f>IF(E49=3,SUMIF(B$2:B49,B49,D$2:D49),"")</f>
        <v/>
      </c>
      <c r="G49" s="42" t="str">
        <f t="shared" si="7"/>
        <v/>
      </c>
      <c r="H49" s="42" t="str">
        <f t="shared" si="8"/>
        <v/>
      </c>
      <c r="I49" s="43" t="str">
        <f t="shared" si="9"/>
        <v/>
      </c>
      <c r="J49" s="42" t="str">
        <f t="shared" si="10"/>
        <v/>
      </c>
      <c r="K49" s="42" t="str">
        <f t="shared" si="11"/>
        <v/>
      </c>
      <c r="L49" s="43" t="str">
        <f t="shared" si="12"/>
        <v/>
      </c>
    </row>
    <row r="50" spans="1:12" s="42" customFormat="1" x14ac:dyDescent="0.25">
      <c r="A50" s="37" t="str">
        <f t="shared" si="6"/>
        <v>-</v>
      </c>
      <c r="B50" s="38" t="str">
        <f>IF(D50="","",Finish!M53)</f>
        <v/>
      </c>
      <c r="C50" s="38" t="str">
        <f>IF(D50="","",Finish!L53)</f>
        <v/>
      </c>
      <c r="D50" s="39" t="str">
        <f>IF(LEFT(Finish!N53,1)="L",Finish!J53,"")</f>
        <v/>
      </c>
      <c r="E50" s="40" t="str">
        <f>IF(B50="","",IF(B50="unattached","",COUNTIF(B$2:B50,B50)))</f>
        <v/>
      </c>
      <c r="F50" s="41" t="str">
        <f>IF(E50=3,SUMIF(B$2:B50,B50,D$2:D50),"")</f>
        <v/>
      </c>
      <c r="G50" s="42" t="str">
        <f t="shared" si="7"/>
        <v/>
      </c>
      <c r="H50" s="42" t="str">
        <f t="shared" si="8"/>
        <v/>
      </c>
      <c r="I50" s="43" t="str">
        <f t="shared" si="9"/>
        <v/>
      </c>
      <c r="J50" s="42" t="str">
        <f t="shared" si="10"/>
        <v/>
      </c>
      <c r="K50" s="42" t="str">
        <f t="shared" si="11"/>
        <v/>
      </c>
      <c r="L50" s="43" t="str">
        <f t="shared" si="12"/>
        <v/>
      </c>
    </row>
    <row r="51" spans="1:12" s="42" customFormat="1" x14ac:dyDescent="0.25">
      <c r="A51" s="37" t="str">
        <f t="shared" si="6"/>
        <v>-</v>
      </c>
      <c r="B51" s="38" t="str">
        <f>IF(D51="","",Finish!M54)</f>
        <v/>
      </c>
      <c r="C51" s="38" t="str">
        <f>IF(D51="","",Finish!L54)</f>
        <v/>
      </c>
      <c r="D51" s="39" t="str">
        <f>IF(LEFT(Finish!N54,1)="L",Finish!J54,"")</f>
        <v/>
      </c>
      <c r="E51" s="40" t="str">
        <f>IF(B51="","",IF(B51="unattached","",COUNTIF(B$2:B51,B51)))</f>
        <v/>
      </c>
      <c r="F51" s="41" t="str">
        <f>IF(E51=3,SUMIF(B$2:B51,B51,D$2:D51),"")</f>
        <v/>
      </c>
      <c r="G51" s="42" t="str">
        <f t="shared" si="7"/>
        <v/>
      </c>
      <c r="H51" s="42" t="str">
        <f t="shared" si="8"/>
        <v/>
      </c>
      <c r="I51" s="43" t="str">
        <f t="shared" si="9"/>
        <v/>
      </c>
      <c r="J51" s="42" t="str">
        <f t="shared" si="10"/>
        <v/>
      </c>
      <c r="K51" s="42" t="str">
        <f t="shared" si="11"/>
        <v/>
      </c>
      <c r="L51" s="43" t="str">
        <f t="shared" si="12"/>
        <v/>
      </c>
    </row>
    <row r="52" spans="1:12" s="42" customFormat="1" x14ac:dyDescent="0.25">
      <c r="A52" s="37" t="str">
        <f t="shared" si="6"/>
        <v>-</v>
      </c>
      <c r="B52" s="38" t="str">
        <f>IF(D52="","",Finish!M55)</f>
        <v/>
      </c>
      <c r="C52" s="38" t="str">
        <f>IF(D52="","",Finish!L55)</f>
        <v/>
      </c>
      <c r="D52" s="39" t="str">
        <f>IF(LEFT(Finish!N55,1)="L",Finish!J55,"")</f>
        <v/>
      </c>
      <c r="E52" s="40" t="str">
        <f>IF(B52="","",IF(B52="unattached","",COUNTIF(B$2:B52,B52)))</f>
        <v/>
      </c>
      <c r="F52" s="41" t="str">
        <f>IF(E52=3,SUMIF(B$2:B52,B52,D$2:D52),"")</f>
        <v/>
      </c>
      <c r="G52" s="42" t="str">
        <f t="shared" si="7"/>
        <v/>
      </c>
      <c r="H52" s="42" t="str">
        <f t="shared" si="8"/>
        <v/>
      </c>
      <c r="I52" s="43" t="str">
        <f t="shared" si="9"/>
        <v/>
      </c>
      <c r="J52" s="42" t="str">
        <f t="shared" si="10"/>
        <v/>
      </c>
      <c r="K52" s="42" t="str">
        <f t="shared" si="11"/>
        <v/>
      </c>
      <c r="L52" s="43" t="str">
        <f t="shared" si="12"/>
        <v/>
      </c>
    </row>
    <row r="53" spans="1:12" s="42" customFormat="1" x14ac:dyDescent="0.25">
      <c r="A53" s="37" t="str">
        <f t="shared" si="6"/>
        <v>-</v>
      </c>
      <c r="B53" s="38" t="str">
        <f>IF(D53="","",Finish!M56)</f>
        <v/>
      </c>
      <c r="C53" s="38" t="str">
        <f>IF(D53="","",Finish!L56)</f>
        <v/>
      </c>
      <c r="D53" s="39" t="str">
        <f>IF(LEFT(Finish!N56,1)="L",Finish!J56,"")</f>
        <v/>
      </c>
      <c r="E53" s="40" t="str">
        <f>IF(B53="","",IF(B53="unattached","",COUNTIF(B$2:B53,B53)))</f>
        <v/>
      </c>
      <c r="F53" s="41" t="str">
        <f>IF(E53=3,SUMIF(B$2:B53,B53,D$2:D53),"")</f>
        <v/>
      </c>
      <c r="G53" s="42" t="str">
        <f t="shared" si="7"/>
        <v/>
      </c>
      <c r="H53" s="42" t="str">
        <f t="shared" si="8"/>
        <v/>
      </c>
      <c r="I53" s="43" t="str">
        <f t="shared" si="9"/>
        <v/>
      </c>
      <c r="J53" s="42" t="str">
        <f t="shared" si="10"/>
        <v/>
      </c>
      <c r="K53" s="42" t="str">
        <f t="shared" si="11"/>
        <v/>
      </c>
      <c r="L53" s="43" t="str">
        <f t="shared" si="12"/>
        <v/>
      </c>
    </row>
    <row r="54" spans="1:12" s="42" customFormat="1" x14ac:dyDescent="0.25">
      <c r="A54" s="37" t="str">
        <f t="shared" si="6"/>
        <v>-</v>
      </c>
      <c r="B54" s="38" t="str">
        <f>IF(D54="","",Finish!M57)</f>
        <v/>
      </c>
      <c r="C54" s="38" t="str">
        <f>IF(D54="","",Finish!L57)</f>
        <v/>
      </c>
      <c r="D54" s="39" t="str">
        <f>IF(LEFT(Finish!N57,1)="L",Finish!J57,"")</f>
        <v/>
      </c>
      <c r="E54" s="40" t="str">
        <f>IF(B54="","",IF(B54="unattached","",COUNTIF(B$2:B54,B54)))</f>
        <v/>
      </c>
      <c r="F54" s="41" t="str">
        <f>IF(E54=3,SUMIF(B$2:B54,B54,D$2:D54),"")</f>
        <v/>
      </c>
      <c r="G54" s="42" t="str">
        <f t="shared" si="7"/>
        <v/>
      </c>
      <c r="H54" s="42" t="str">
        <f t="shared" si="8"/>
        <v/>
      </c>
      <c r="I54" s="43" t="str">
        <f t="shared" si="9"/>
        <v/>
      </c>
      <c r="J54" s="42" t="str">
        <f t="shared" si="10"/>
        <v/>
      </c>
      <c r="K54" s="42" t="str">
        <f t="shared" si="11"/>
        <v/>
      </c>
      <c r="L54" s="43" t="str">
        <f t="shared" si="12"/>
        <v/>
      </c>
    </row>
    <row r="55" spans="1:12" s="42" customFormat="1" x14ac:dyDescent="0.25">
      <c r="A55" s="37" t="str">
        <f t="shared" si="6"/>
        <v>-</v>
      </c>
      <c r="B55" s="38" t="str">
        <f>IF(D55="","",Finish!M58)</f>
        <v/>
      </c>
      <c r="C55" s="38" t="str">
        <f>IF(D55="","",Finish!L58)</f>
        <v/>
      </c>
      <c r="D55" s="39" t="str">
        <f>IF(LEFT(Finish!N58,1)="L",Finish!J58,"")</f>
        <v/>
      </c>
      <c r="E55" s="40" t="str">
        <f>IF(B55="","",IF(B55="unattached","",COUNTIF(B$2:B55,B55)))</f>
        <v/>
      </c>
      <c r="F55" s="41" t="str">
        <f>IF(E55=3,SUMIF(B$2:B55,B55,D$2:D55),"")</f>
        <v/>
      </c>
      <c r="G55" s="42" t="str">
        <f t="shared" si="7"/>
        <v/>
      </c>
      <c r="H55" s="42" t="str">
        <f t="shared" si="8"/>
        <v/>
      </c>
      <c r="I55" s="43" t="str">
        <f t="shared" si="9"/>
        <v/>
      </c>
      <c r="J55" s="42" t="str">
        <f t="shared" si="10"/>
        <v/>
      </c>
      <c r="K55" s="42" t="str">
        <f t="shared" si="11"/>
        <v/>
      </c>
      <c r="L55" s="43" t="str">
        <f t="shared" si="12"/>
        <v/>
      </c>
    </row>
    <row r="56" spans="1:12" s="42" customFormat="1" x14ac:dyDescent="0.25">
      <c r="A56" s="37" t="str">
        <f t="shared" si="6"/>
        <v>-</v>
      </c>
      <c r="B56" s="38" t="str">
        <f>IF(D56="","",Finish!M59)</f>
        <v/>
      </c>
      <c r="C56" s="38" t="str">
        <f>IF(D56="","",Finish!L59)</f>
        <v/>
      </c>
      <c r="D56" s="39" t="str">
        <f>IF(LEFT(Finish!N59,1)="L",Finish!J59,"")</f>
        <v/>
      </c>
      <c r="E56" s="40" t="str">
        <f>IF(B56="","",IF(B56="unattached","",COUNTIF(B$2:B56,B56)))</f>
        <v/>
      </c>
      <c r="F56" s="41" t="str">
        <f>IF(E56=3,SUMIF(B$2:B56,B56,D$2:D56),"")</f>
        <v/>
      </c>
      <c r="G56" s="42" t="str">
        <f t="shared" si="7"/>
        <v/>
      </c>
      <c r="H56" s="42" t="str">
        <f t="shared" si="8"/>
        <v/>
      </c>
      <c r="I56" s="43" t="str">
        <f t="shared" si="9"/>
        <v/>
      </c>
      <c r="J56" s="42" t="str">
        <f t="shared" si="10"/>
        <v/>
      </c>
      <c r="K56" s="42" t="str">
        <f t="shared" si="11"/>
        <v/>
      </c>
      <c r="L56" s="43" t="str">
        <f t="shared" si="12"/>
        <v/>
      </c>
    </row>
    <row r="57" spans="1:12" s="42" customFormat="1" x14ac:dyDescent="0.25">
      <c r="A57" s="37" t="str">
        <f t="shared" si="6"/>
        <v>-</v>
      </c>
      <c r="B57" s="38" t="str">
        <f>IF(D57="","",Finish!M60)</f>
        <v/>
      </c>
      <c r="C57" s="38" t="str">
        <f>IF(D57="","",Finish!L60)</f>
        <v/>
      </c>
      <c r="D57" s="39" t="str">
        <f>IF(LEFT(Finish!N60,1)="L",Finish!J60,"")</f>
        <v/>
      </c>
      <c r="E57" s="40" t="str">
        <f>IF(B57="","",IF(B57="unattached","",COUNTIF(B$2:B57,B57)))</f>
        <v/>
      </c>
      <c r="F57" s="41" t="str">
        <f>IF(E57=3,SUMIF(B$2:B57,B57,D$2:D57),"")</f>
        <v/>
      </c>
      <c r="G57" s="42" t="str">
        <f t="shared" si="7"/>
        <v/>
      </c>
      <c r="H57" s="42" t="str">
        <f t="shared" si="8"/>
        <v/>
      </c>
      <c r="I57" s="43" t="str">
        <f t="shared" si="9"/>
        <v/>
      </c>
      <c r="J57" s="42" t="str">
        <f t="shared" si="10"/>
        <v/>
      </c>
      <c r="K57" s="42" t="str">
        <f t="shared" si="11"/>
        <v/>
      </c>
      <c r="L57" s="43" t="str">
        <f t="shared" si="12"/>
        <v/>
      </c>
    </row>
    <row r="58" spans="1:12" s="42" customFormat="1" x14ac:dyDescent="0.25">
      <c r="A58" s="37" t="str">
        <f t="shared" si="6"/>
        <v>-</v>
      </c>
      <c r="B58" s="38" t="str">
        <f>IF(D58="","",Finish!M61)</f>
        <v/>
      </c>
      <c r="C58" s="38" t="str">
        <f>IF(D58="","",Finish!L61)</f>
        <v/>
      </c>
      <c r="D58" s="39" t="str">
        <f>IF(LEFT(Finish!N61,1)="L",Finish!J61,"")</f>
        <v/>
      </c>
      <c r="E58" s="40" t="str">
        <f>IF(B58="","",IF(B58="unattached","",COUNTIF(B$2:B58,B58)))</f>
        <v/>
      </c>
      <c r="F58" s="41" t="str">
        <f>IF(E58=3,SUMIF(B$2:B58,B58,D$2:D58),"")</f>
        <v/>
      </c>
      <c r="G58" s="42" t="str">
        <f t="shared" si="7"/>
        <v/>
      </c>
      <c r="H58" s="42" t="str">
        <f t="shared" si="8"/>
        <v/>
      </c>
      <c r="I58" s="43" t="str">
        <f t="shared" si="9"/>
        <v/>
      </c>
      <c r="J58" s="42" t="str">
        <f t="shared" si="10"/>
        <v/>
      </c>
      <c r="K58" s="42" t="str">
        <f t="shared" si="11"/>
        <v/>
      </c>
      <c r="L58" s="43" t="str">
        <f t="shared" si="12"/>
        <v/>
      </c>
    </row>
    <row r="59" spans="1:12" s="42" customFormat="1" x14ac:dyDescent="0.25">
      <c r="A59" s="37" t="str">
        <f t="shared" si="6"/>
        <v>-</v>
      </c>
      <c r="B59" s="38" t="str">
        <f>IF(D59="","",Finish!M62)</f>
        <v/>
      </c>
      <c r="C59" s="38" t="str">
        <f>IF(D59="","",Finish!L62)</f>
        <v/>
      </c>
      <c r="D59" s="39" t="str">
        <f>IF(LEFT(Finish!N62,1)="L",Finish!J62,"")</f>
        <v/>
      </c>
      <c r="E59" s="40" t="str">
        <f>IF(B59="","",IF(B59="unattached","",COUNTIF(B$2:B59,B59)))</f>
        <v/>
      </c>
      <c r="F59" s="41" t="str">
        <f>IF(E59=3,SUMIF(B$2:B59,B59,D$2:D59),"")</f>
        <v/>
      </c>
      <c r="G59" s="42" t="str">
        <f t="shared" si="7"/>
        <v/>
      </c>
      <c r="H59" s="42" t="str">
        <f t="shared" si="8"/>
        <v/>
      </c>
      <c r="I59" s="43" t="str">
        <f t="shared" si="9"/>
        <v/>
      </c>
      <c r="J59" s="42" t="str">
        <f t="shared" si="10"/>
        <v/>
      </c>
      <c r="K59" s="42" t="str">
        <f t="shared" si="11"/>
        <v/>
      </c>
      <c r="L59" s="43" t="str">
        <f t="shared" si="12"/>
        <v/>
      </c>
    </row>
    <row r="60" spans="1:12" s="42" customFormat="1" x14ac:dyDescent="0.25">
      <c r="A60" s="37" t="str">
        <f t="shared" si="6"/>
        <v>-</v>
      </c>
      <c r="B60" s="38" t="str">
        <f>IF(D60="","",Finish!M63)</f>
        <v/>
      </c>
      <c r="C60" s="38" t="str">
        <f>IF(D60="","",Finish!L63)</f>
        <v/>
      </c>
      <c r="D60" s="39" t="str">
        <f>IF(LEFT(Finish!N63,1)="L",Finish!J63,"")</f>
        <v/>
      </c>
      <c r="E60" s="40" t="str">
        <f>IF(B60="","",IF(B60="unattached","",COUNTIF(B$2:B60,B60)))</f>
        <v/>
      </c>
      <c r="F60" s="41" t="str">
        <f>IF(E60=3,SUMIF(B$2:B60,B60,D$2:D60),"")</f>
        <v/>
      </c>
      <c r="G60" s="42" t="str">
        <f t="shared" si="7"/>
        <v/>
      </c>
      <c r="H60" s="42" t="str">
        <f t="shared" si="8"/>
        <v/>
      </c>
      <c r="I60" s="43" t="str">
        <f t="shared" si="9"/>
        <v/>
      </c>
      <c r="J60" s="42" t="str">
        <f t="shared" si="10"/>
        <v/>
      </c>
      <c r="K60" s="42" t="str">
        <f t="shared" si="11"/>
        <v/>
      </c>
      <c r="L60" s="43" t="str">
        <f t="shared" si="12"/>
        <v/>
      </c>
    </row>
    <row r="61" spans="1:12" s="42" customFormat="1" x14ac:dyDescent="0.25">
      <c r="A61" s="37" t="str">
        <f t="shared" si="6"/>
        <v>-</v>
      </c>
      <c r="B61" s="38" t="str">
        <f>IF(D61="","",Finish!M64)</f>
        <v/>
      </c>
      <c r="C61" s="38" t="str">
        <f>IF(D61="","",Finish!L64)</f>
        <v/>
      </c>
      <c r="D61" s="39" t="str">
        <f>IF(LEFT(Finish!N64,1)="L",Finish!J64,"")</f>
        <v/>
      </c>
      <c r="E61" s="40" t="str">
        <f>IF(B61="","",IF(B61="unattached","",COUNTIF(B$2:B61,B61)))</f>
        <v/>
      </c>
      <c r="F61" s="41" t="str">
        <f>IF(E61=3,SUMIF(B$2:B61,B61,D$2:D61),"")</f>
        <v/>
      </c>
      <c r="G61" s="42" t="str">
        <f t="shared" si="7"/>
        <v/>
      </c>
      <c r="H61" s="42" t="str">
        <f t="shared" si="8"/>
        <v/>
      </c>
      <c r="I61" s="43" t="str">
        <f t="shared" si="9"/>
        <v/>
      </c>
      <c r="J61" s="42" t="str">
        <f t="shared" si="10"/>
        <v/>
      </c>
      <c r="K61" s="42" t="str">
        <f t="shared" si="11"/>
        <v/>
      </c>
      <c r="L61" s="43" t="str">
        <f t="shared" si="12"/>
        <v/>
      </c>
    </row>
    <row r="62" spans="1:12" s="42" customFormat="1" x14ac:dyDescent="0.25">
      <c r="A62" s="37" t="str">
        <f t="shared" si="6"/>
        <v>-</v>
      </c>
      <c r="B62" s="38" t="str">
        <f>IF(D62="","",Finish!M65)</f>
        <v/>
      </c>
      <c r="C62" s="38" t="str">
        <f>IF(D62="","",Finish!L65)</f>
        <v/>
      </c>
      <c r="D62" s="39" t="str">
        <f>IF(LEFT(Finish!N65,1)="L",Finish!J65,"")</f>
        <v/>
      </c>
      <c r="E62" s="40" t="str">
        <f>IF(B62="","",IF(B62="unattached","",COUNTIF(B$2:B62,B62)))</f>
        <v/>
      </c>
      <c r="F62" s="41" t="str">
        <f>IF(E62=3,SUMIF(B$2:B62,B62,D$2:D62),"")</f>
        <v/>
      </c>
      <c r="G62" s="42" t="str">
        <f t="shared" si="7"/>
        <v/>
      </c>
      <c r="H62" s="42" t="str">
        <f t="shared" si="8"/>
        <v/>
      </c>
      <c r="I62" s="43" t="str">
        <f t="shared" si="9"/>
        <v/>
      </c>
      <c r="J62" s="42" t="str">
        <f t="shared" si="10"/>
        <v/>
      </c>
      <c r="K62" s="42" t="str">
        <f t="shared" si="11"/>
        <v/>
      </c>
      <c r="L62" s="43" t="str">
        <f t="shared" si="12"/>
        <v/>
      </c>
    </row>
    <row r="63" spans="1:12" s="42" customFormat="1" x14ac:dyDescent="0.25">
      <c r="A63" s="37" t="str">
        <f t="shared" si="6"/>
        <v>-</v>
      </c>
      <c r="B63" s="38" t="str">
        <f>IF(D63="","",Finish!M66)</f>
        <v/>
      </c>
      <c r="C63" s="38" t="str">
        <f>IF(D63="","",Finish!L66)</f>
        <v/>
      </c>
      <c r="D63" s="39" t="str">
        <f>IF(LEFT(Finish!N66,1)="L",Finish!J66,"")</f>
        <v/>
      </c>
      <c r="E63" s="40" t="str">
        <f>IF(B63="","",IF(B63="unattached","",COUNTIF(B$2:B63,B63)))</f>
        <v/>
      </c>
      <c r="F63" s="41" t="str">
        <f>IF(E63=3,SUMIF(B$2:B63,B63,D$2:D63),"")</f>
        <v/>
      </c>
      <c r="G63" s="42" t="str">
        <f t="shared" si="7"/>
        <v/>
      </c>
      <c r="H63" s="42" t="str">
        <f t="shared" si="8"/>
        <v/>
      </c>
      <c r="I63" s="43" t="str">
        <f t="shared" si="9"/>
        <v/>
      </c>
      <c r="J63" s="42" t="str">
        <f t="shared" si="10"/>
        <v/>
      </c>
      <c r="K63" s="42" t="str">
        <f t="shared" si="11"/>
        <v/>
      </c>
      <c r="L63" s="43" t="str">
        <f t="shared" si="12"/>
        <v/>
      </c>
    </row>
    <row r="64" spans="1:12" s="42" customFormat="1" x14ac:dyDescent="0.25">
      <c r="A64" s="37" t="str">
        <f t="shared" si="6"/>
        <v>-</v>
      </c>
      <c r="B64" s="38" t="str">
        <f>IF(D64="","",Finish!M67)</f>
        <v/>
      </c>
      <c r="C64" s="38" t="str">
        <f>IF(D64="","",Finish!L67)</f>
        <v/>
      </c>
      <c r="D64" s="39" t="str">
        <f>IF(LEFT(Finish!N67,1)="L",Finish!J67,"")</f>
        <v/>
      </c>
      <c r="E64" s="40" t="str">
        <f>IF(B64="","",IF(B64="unattached","",COUNTIF(B$2:B64,B64)))</f>
        <v/>
      </c>
      <c r="F64" s="41" t="str">
        <f>IF(E64=3,SUMIF(B$2:B64,B64,D$2:D64),"")</f>
        <v/>
      </c>
      <c r="G64" s="42" t="str">
        <f t="shared" si="7"/>
        <v/>
      </c>
      <c r="H64" s="42" t="str">
        <f t="shared" si="8"/>
        <v/>
      </c>
      <c r="I64" s="43" t="str">
        <f t="shared" si="9"/>
        <v/>
      </c>
      <c r="J64" s="42" t="str">
        <f t="shared" si="10"/>
        <v/>
      </c>
      <c r="K64" s="42" t="str">
        <f t="shared" si="11"/>
        <v/>
      </c>
      <c r="L64" s="43" t="str">
        <f t="shared" si="12"/>
        <v/>
      </c>
    </row>
    <row r="65" spans="1:12" s="42" customFormat="1" x14ac:dyDescent="0.25">
      <c r="A65" s="37" t="str">
        <f t="shared" si="6"/>
        <v>-</v>
      </c>
      <c r="B65" s="38" t="str">
        <f>IF(D65="","",Finish!M68)</f>
        <v/>
      </c>
      <c r="C65" s="38" t="str">
        <f>IF(D65="","",Finish!L68)</f>
        <v/>
      </c>
      <c r="D65" s="39" t="str">
        <f>IF(LEFT(Finish!N68,1)="L",Finish!J68,"")</f>
        <v/>
      </c>
      <c r="E65" s="40" t="str">
        <f>IF(B65="","",IF(B65="unattached","",COUNTIF(B$2:B65,B65)))</f>
        <v/>
      </c>
      <c r="F65" s="41" t="str">
        <f>IF(E65=3,SUMIF(B$2:B65,B65,D$2:D65),"")</f>
        <v/>
      </c>
      <c r="G65" s="42" t="str">
        <f t="shared" si="7"/>
        <v/>
      </c>
      <c r="H65" s="42" t="str">
        <f t="shared" si="8"/>
        <v/>
      </c>
      <c r="I65" s="43" t="str">
        <f t="shared" si="9"/>
        <v/>
      </c>
      <c r="J65" s="42" t="str">
        <f t="shared" si="10"/>
        <v/>
      </c>
      <c r="K65" s="42" t="str">
        <f t="shared" si="11"/>
        <v/>
      </c>
      <c r="L65" s="43" t="str">
        <f t="shared" si="12"/>
        <v/>
      </c>
    </row>
    <row r="66" spans="1:12" s="42" customFormat="1" x14ac:dyDescent="0.25">
      <c r="A66" s="37" t="str">
        <f t="shared" si="6"/>
        <v>-</v>
      </c>
      <c r="B66" s="38" t="str">
        <f>IF(D66="","",Finish!M69)</f>
        <v/>
      </c>
      <c r="C66" s="38" t="str">
        <f>IF(D66="","",Finish!L69)</f>
        <v/>
      </c>
      <c r="D66" s="39" t="str">
        <f>IF(LEFT(Finish!N69,1)="L",Finish!J69,"")</f>
        <v/>
      </c>
      <c r="E66" s="40" t="str">
        <f>IF(B66="","",IF(B66="unattached","",COUNTIF(B$2:B66,B66)))</f>
        <v/>
      </c>
      <c r="F66" s="41" t="str">
        <f>IF(E66=3,SUMIF(B$2:B66,B66,D$2:D66),"")</f>
        <v/>
      </c>
      <c r="G66" s="42" t="str">
        <f t="shared" ref="G66:G78" si="13">IF($E66=2,B66,"")</f>
        <v/>
      </c>
      <c r="H66" s="42" t="str">
        <f t="shared" ref="H66:H78" si="14">IF($E66=2,C66,"")</f>
        <v/>
      </c>
      <c r="I66" s="43" t="str">
        <f t="shared" ref="I66:I78" si="15">IF($E66=2,D66,"")</f>
        <v/>
      </c>
      <c r="J66" s="42" t="str">
        <f t="shared" ref="J66:J78" si="16">IF($E66=3,B66,"")</f>
        <v/>
      </c>
      <c r="K66" s="42" t="str">
        <f t="shared" ref="K66:K78" si="17">IF($E66=3,C66,"")</f>
        <v/>
      </c>
      <c r="L66" s="43" t="str">
        <f t="shared" ref="L66:L78" si="18">IF($E66=3,D66,"")</f>
        <v/>
      </c>
    </row>
    <row r="67" spans="1:12" s="42" customFormat="1" x14ac:dyDescent="0.25">
      <c r="A67" s="37" t="str">
        <f t="shared" ref="A67:A130" si="19">IF($F67="","-",RANK($F67,$F:$F,1))</f>
        <v>-</v>
      </c>
      <c r="B67" s="38" t="str">
        <f>IF(D67="","",Finish!M70)</f>
        <v/>
      </c>
      <c r="C67" s="38" t="str">
        <f>IF(D67="","",Finish!L70)</f>
        <v/>
      </c>
      <c r="D67" s="39" t="str">
        <f>IF(LEFT(Finish!N70,1)="L",Finish!J70,"")</f>
        <v/>
      </c>
      <c r="E67" s="40" t="str">
        <f>IF(B67="","",IF(B67="unattached","",COUNTIF(B$2:B67,B67)))</f>
        <v/>
      </c>
      <c r="F67" s="41" t="str">
        <f>IF(E67=3,SUMIF(B$2:B67,B67,D$2:D67),"")</f>
        <v/>
      </c>
      <c r="G67" s="42" t="str">
        <f t="shared" si="13"/>
        <v/>
      </c>
      <c r="H67" s="42" t="str">
        <f t="shared" si="14"/>
        <v/>
      </c>
      <c r="I67" s="43" t="str">
        <f t="shared" si="15"/>
        <v/>
      </c>
      <c r="J67" s="42" t="str">
        <f t="shared" si="16"/>
        <v/>
      </c>
      <c r="K67" s="42" t="str">
        <f t="shared" si="17"/>
        <v/>
      </c>
      <c r="L67" s="43" t="str">
        <f t="shared" si="18"/>
        <v/>
      </c>
    </row>
    <row r="68" spans="1:12" s="42" customFormat="1" x14ac:dyDescent="0.25">
      <c r="A68" s="37" t="str">
        <f t="shared" si="19"/>
        <v>-</v>
      </c>
      <c r="B68" s="38" t="str">
        <f>IF(D68="","",Finish!M71)</f>
        <v/>
      </c>
      <c r="C68" s="38" t="str">
        <f>IF(D68="","",Finish!L71)</f>
        <v/>
      </c>
      <c r="D68" s="39" t="str">
        <f>IF(LEFT(Finish!N71,1)="L",Finish!J71,"")</f>
        <v/>
      </c>
      <c r="E68" s="40" t="str">
        <f>IF(B68="","",IF(B68="unattached","",COUNTIF(B$2:B68,B68)))</f>
        <v/>
      </c>
      <c r="F68" s="41" t="str">
        <f>IF(E68=3,SUMIF(B$2:B68,B68,D$2:D68),"")</f>
        <v/>
      </c>
      <c r="G68" s="42" t="str">
        <f t="shared" si="13"/>
        <v/>
      </c>
      <c r="H68" s="42" t="str">
        <f t="shared" si="14"/>
        <v/>
      </c>
      <c r="I68" s="43" t="str">
        <f t="shared" si="15"/>
        <v/>
      </c>
      <c r="J68" s="42" t="str">
        <f t="shared" si="16"/>
        <v/>
      </c>
      <c r="K68" s="42" t="str">
        <f t="shared" si="17"/>
        <v/>
      </c>
      <c r="L68" s="43" t="str">
        <f t="shared" si="18"/>
        <v/>
      </c>
    </row>
    <row r="69" spans="1:12" s="42" customFormat="1" x14ac:dyDescent="0.25">
      <c r="A69" s="37" t="str">
        <f t="shared" si="19"/>
        <v>-</v>
      </c>
      <c r="B69" s="38" t="str">
        <f>IF(D69="","",Finish!M72)</f>
        <v/>
      </c>
      <c r="C69" s="38" t="str">
        <f>IF(D69="","",Finish!L72)</f>
        <v/>
      </c>
      <c r="D69" s="39" t="str">
        <f>IF(LEFT(Finish!N72,1)="L",Finish!J72,"")</f>
        <v/>
      </c>
      <c r="E69" s="40" t="str">
        <f>IF(B69="","",IF(B69="unattached","",COUNTIF(B$2:B69,B69)))</f>
        <v/>
      </c>
      <c r="F69" s="41" t="str">
        <f>IF(E69=3,SUMIF(B$2:B69,B69,D$2:D69),"")</f>
        <v/>
      </c>
      <c r="G69" s="42" t="str">
        <f t="shared" si="13"/>
        <v/>
      </c>
      <c r="H69" s="42" t="str">
        <f t="shared" si="14"/>
        <v/>
      </c>
      <c r="I69" s="43" t="str">
        <f t="shared" si="15"/>
        <v/>
      </c>
      <c r="J69" s="42" t="str">
        <f t="shared" si="16"/>
        <v/>
      </c>
      <c r="K69" s="42" t="str">
        <f t="shared" si="17"/>
        <v/>
      </c>
      <c r="L69" s="43" t="str">
        <f t="shared" si="18"/>
        <v/>
      </c>
    </row>
    <row r="70" spans="1:12" s="42" customFormat="1" x14ac:dyDescent="0.25">
      <c r="A70" s="37" t="str">
        <f t="shared" si="19"/>
        <v>-</v>
      </c>
      <c r="B70" s="38" t="str">
        <f>IF(D70="","",Finish!M73)</f>
        <v/>
      </c>
      <c r="C70" s="38" t="str">
        <f>IF(D70="","",Finish!L73)</f>
        <v/>
      </c>
      <c r="D70" s="39" t="str">
        <f>IF(LEFT(Finish!N73,1)="L",Finish!J73,"")</f>
        <v/>
      </c>
      <c r="E70" s="40" t="str">
        <f>IF(B70="","",IF(B70="unattached","",COUNTIF(B$2:B70,B70)))</f>
        <v/>
      </c>
      <c r="F70" s="41" t="str">
        <f>IF(E70=3,SUMIF(B$2:B70,B70,D$2:D70),"")</f>
        <v/>
      </c>
      <c r="G70" s="42" t="str">
        <f t="shared" si="13"/>
        <v/>
      </c>
      <c r="H70" s="42" t="str">
        <f t="shared" si="14"/>
        <v/>
      </c>
      <c r="I70" s="43" t="str">
        <f t="shared" si="15"/>
        <v/>
      </c>
      <c r="J70" s="42" t="str">
        <f t="shared" si="16"/>
        <v/>
      </c>
      <c r="K70" s="42" t="str">
        <f t="shared" si="17"/>
        <v/>
      </c>
      <c r="L70" s="43" t="str">
        <f t="shared" si="18"/>
        <v/>
      </c>
    </row>
    <row r="71" spans="1:12" s="42" customFormat="1" x14ac:dyDescent="0.25">
      <c r="A71" s="37" t="str">
        <f t="shared" si="19"/>
        <v>-</v>
      </c>
      <c r="B71" s="38" t="str">
        <f>IF(D71="","",Finish!M74)</f>
        <v/>
      </c>
      <c r="C71" s="38" t="str">
        <f>IF(D71="","",Finish!L74)</f>
        <v/>
      </c>
      <c r="D71" s="39" t="str">
        <f>IF(LEFT(Finish!N74,1)="L",Finish!J74,"")</f>
        <v/>
      </c>
      <c r="E71" s="40" t="str">
        <f>IF(B71="","",IF(B71="unattached","",COUNTIF(B$2:B71,B71)))</f>
        <v/>
      </c>
      <c r="F71" s="41" t="str">
        <f>IF(E71=3,SUMIF(B$2:B71,B71,D$2:D71),"")</f>
        <v/>
      </c>
      <c r="G71" s="42" t="str">
        <f t="shared" si="13"/>
        <v/>
      </c>
      <c r="H71" s="42" t="str">
        <f t="shared" si="14"/>
        <v/>
      </c>
      <c r="I71" s="43" t="str">
        <f t="shared" si="15"/>
        <v/>
      </c>
      <c r="J71" s="42" t="str">
        <f t="shared" si="16"/>
        <v/>
      </c>
      <c r="K71" s="42" t="str">
        <f t="shared" si="17"/>
        <v/>
      </c>
      <c r="L71" s="43" t="str">
        <f t="shared" si="18"/>
        <v/>
      </c>
    </row>
    <row r="72" spans="1:12" s="42" customFormat="1" x14ac:dyDescent="0.25">
      <c r="A72" s="37" t="str">
        <f t="shared" si="19"/>
        <v>-</v>
      </c>
      <c r="B72" s="38" t="str">
        <f>IF(D72="","",Finish!M75)</f>
        <v/>
      </c>
      <c r="C72" s="38" t="str">
        <f>IF(D72="","",Finish!L75)</f>
        <v/>
      </c>
      <c r="D72" s="39" t="str">
        <f>IF(LEFT(Finish!N75,1)="L",Finish!J75,"")</f>
        <v/>
      </c>
      <c r="E72" s="40" t="str">
        <f>IF(B72="","",IF(B72="unattached","",COUNTIF(B$2:B72,B72)))</f>
        <v/>
      </c>
      <c r="F72" s="41" t="str">
        <f>IF(E72=3,SUMIF(B$2:B72,B72,D$2:D72),"")</f>
        <v/>
      </c>
      <c r="G72" s="42" t="str">
        <f t="shared" si="13"/>
        <v/>
      </c>
      <c r="H72" s="42" t="str">
        <f t="shared" si="14"/>
        <v/>
      </c>
      <c r="I72" s="43" t="str">
        <f t="shared" si="15"/>
        <v/>
      </c>
      <c r="J72" s="42" t="str">
        <f t="shared" si="16"/>
        <v/>
      </c>
      <c r="K72" s="42" t="str">
        <f t="shared" si="17"/>
        <v/>
      </c>
      <c r="L72" s="43" t="str">
        <f t="shared" si="18"/>
        <v/>
      </c>
    </row>
    <row r="73" spans="1:12" s="42" customFormat="1" x14ac:dyDescent="0.25">
      <c r="A73" s="37" t="str">
        <f t="shared" si="19"/>
        <v>-</v>
      </c>
      <c r="B73" s="38" t="str">
        <f>IF(D73="","",Finish!M76)</f>
        <v/>
      </c>
      <c r="C73" s="38" t="str">
        <f>IF(D73="","",Finish!L76)</f>
        <v/>
      </c>
      <c r="D73" s="39" t="str">
        <f>IF(LEFT(Finish!N76,1)="L",Finish!J76,"")</f>
        <v/>
      </c>
      <c r="E73" s="40" t="str">
        <f>IF(B73="","",IF(B73="unattached","",COUNTIF(B$2:B73,B73)))</f>
        <v/>
      </c>
      <c r="F73" s="41" t="str">
        <f>IF(E73=3,SUMIF(B$2:B73,B73,D$2:D73),"")</f>
        <v/>
      </c>
      <c r="G73" s="42" t="str">
        <f t="shared" si="13"/>
        <v/>
      </c>
      <c r="H73" s="42" t="str">
        <f t="shared" si="14"/>
        <v/>
      </c>
      <c r="I73" s="43" t="str">
        <f t="shared" si="15"/>
        <v/>
      </c>
      <c r="J73" s="42" t="str">
        <f t="shared" si="16"/>
        <v/>
      </c>
      <c r="K73" s="42" t="str">
        <f t="shared" si="17"/>
        <v/>
      </c>
      <c r="L73" s="43" t="str">
        <f t="shared" si="18"/>
        <v/>
      </c>
    </row>
    <row r="74" spans="1:12" s="42" customFormat="1" x14ac:dyDescent="0.25">
      <c r="A74" s="37" t="str">
        <f t="shared" si="19"/>
        <v>-</v>
      </c>
      <c r="B74" s="38" t="str">
        <f>IF(D74="","",Finish!M77)</f>
        <v/>
      </c>
      <c r="C74" s="38" t="str">
        <f>IF(D74="","",Finish!L77)</f>
        <v/>
      </c>
      <c r="D74" s="39" t="str">
        <f>IF(LEFT(Finish!N77,1)="L",Finish!J77,"")</f>
        <v/>
      </c>
      <c r="E74" s="40" t="str">
        <f>IF(B74="","",IF(B74="unattached","",COUNTIF(B$2:B74,B74)))</f>
        <v/>
      </c>
      <c r="F74" s="41" t="str">
        <f>IF(E74=3,SUMIF(B$2:B74,B74,D$2:D74),"")</f>
        <v/>
      </c>
      <c r="G74" s="42" t="str">
        <f t="shared" si="13"/>
        <v/>
      </c>
      <c r="H74" s="42" t="str">
        <f t="shared" si="14"/>
        <v/>
      </c>
      <c r="I74" s="43" t="str">
        <f t="shared" si="15"/>
        <v/>
      </c>
      <c r="J74" s="42" t="str">
        <f t="shared" si="16"/>
        <v/>
      </c>
      <c r="K74" s="42" t="str">
        <f t="shared" si="17"/>
        <v/>
      </c>
      <c r="L74" s="43" t="str">
        <f t="shared" si="18"/>
        <v/>
      </c>
    </row>
    <row r="75" spans="1:12" s="42" customFormat="1" x14ac:dyDescent="0.25">
      <c r="A75" s="37" t="str">
        <f t="shared" si="19"/>
        <v>-</v>
      </c>
      <c r="B75" s="38" t="str">
        <f>IF(D75="","",Finish!M78)</f>
        <v/>
      </c>
      <c r="C75" s="38" t="str">
        <f>IF(D75="","",Finish!L78)</f>
        <v/>
      </c>
      <c r="D75" s="39" t="str">
        <f>IF(LEFT(Finish!N78,1)="L",Finish!J78,"")</f>
        <v/>
      </c>
      <c r="E75" s="40" t="str">
        <f>IF(B75="","",IF(B75="unattached","",COUNTIF(B$2:B75,B75)))</f>
        <v/>
      </c>
      <c r="F75" s="41" t="str">
        <f>IF(E75=3,SUMIF(B$2:B75,B75,D$2:D75),"")</f>
        <v/>
      </c>
      <c r="G75" s="42" t="str">
        <f t="shared" si="13"/>
        <v/>
      </c>
      <c r="H75" s="42" t="str">
        <f t="shared" si="14"/>
        <v/>
      </c>
      <c r="I75" s="43" t="str">
        <f t="shared" si="15"/>
        <v/>
      </c>
      <c r="J75" s="42" t="str">
        <f t="shared" si="16"/>
        <v/>
      </c>
      <c r="K75" s="42" t="str">
        <f t="shared" si="17"/>
        <v/>
      </c>
      <c r="L75" s="43" t="str">
        <f t="shared" si="18"/>
        <v/>
      </c>
    </row>
    <row r="76" spans="1:12" s="42" customFormat="1" x14ac:dyDescent="0.25">
      <c r="A76" s="37" t="str">
        <f t="shared" si="19"/>
        <v>-</v>
      </c>
      <c r="B76" s="38" t="str">
        <f>IF(D76="","",Finish!M79)</f>
        <v/>
      </c>
      <c r="C76" s="38" t="str">
        <f>IF(D76="","",Finish!L79)</f>
        <v/>
      </c>
      <c r="D76" s="39" t="str">
        <f>IF(LEFT(Finish!N79,1)="L",Finish!J79,"")</f>
        <v/>
      </c>
      <c r="E76" s="40" t="str">
        <f>IF(B76="","",IF(B76="unattached","",COUNTIF(B$2:B76,B76)))</f>
        <v/>
      </c>
      <c r="F76" s="41" t="str">
        <f>IF(E76=3,SUMIF(B$2:B76,B76,D$2:D76),"")</f>
        <v/>
      </c>
      <c r="G76" s="42" t="str">
        <f t="shared" si="13"/>
        <v/>
      </c>
      <c r="H76" s="42" t="str">
        <f t="shared" si="14"/>
        <v/>
      </c>
      <c r="I76" s="43" t="str">
        <f t="shared" si="15"/>
        <v/>
      </c>
      <c r="J76" s="42" t="str">
        <f t="shared" si="16"/>
        <v/>
      </c>
      <c r="K76" s="42" t="str">
        <f t="shared" si="17"/>
        <v/>
      </c>
      <c r="L76" s="43" t="str">
        <f t="shared" si="18"/>
        <v/>
      </c>
    </row>
    <row r="77" spans="1:12" s="42" customFormat="1" x14ac:dyDescent="0.25">
      <c r="A77" s="37" t="str">
        <f t="shared" si="19"/>
        <v>-</v>
      </c>
      <c r="B77" s="38" t="str">
        <f>IF(D77="","",Finish!M80)</f>
        <v/>
      </c>
      <c r="C77" s="38" t="str">
        <f>IF(D77="","",Finish!L80)</f>
        <v/>
      </c>
      <c r="D77" s="39" t="str">
        <f>IF(LEFT(Finish!N80,1)="L",Finish!J80,"")</f>
        <v/>
      </c>
      <c r="E77" s="40" t="str">
        <f>IF(B77="","",IF(B77="unattached","",COUNTIF(B$2:B77,B77)))</f>
        <v/>
      </c>
      <c r="F77" s="41" t="str">
        <f>IF(E77=3,SUMIF(B$2:B77,B77,D$2:D77),"")</f>
        <v/>
      </c>
      <c r="G77" s="42" t="str">
        <f t="shared" si="13"/>
        <v/>
      </c>
      <c r="H77" s="42" t="str">
        <f t="shared" si="14"/>
        <v/>
      </c>
      <c r="I77" s="43" t="str">
        <f t="shared" si="15"/>
        <v/>
      </c>
      <c r="J77" s="42" t="str">
        <f t="shared" si="16"/>
        <v/>
      </c>
      <c r="K77" s="42" t="str">
        <f t="shared" si="17"/>
        <v/>
      </c>
      <c r="L77" s="43" t="str">
        <f t="shared" si="18"/>
        <v/>
      </c>
    </row>
    <row r="78" spans="1:12" s="42" customFormat="1" x14ac:dyDescent="0.25">
      <c r="A78" s="37" t="str">
        <f t="shared" si="19"/>
        <v>-</v>
      </c>
      <c r="B78" s="38" t="str">
        <f>IF(D78="","",Finish!M81)</f>
        <v/>
      </c>
      <c r="C78" s="38" t="str">
        <f>IF(D78="","",Finish!L81)</f>
        <v/>
      </c>
      <c r="D78" s="39" t="str">
        <f>IF(LEFT(Finish!N81,1)="L",Finish!J81,"")</f>
        <v/>
      </c>
      <c r="E78" s="40" t="str">
        <f>IF(B78="","",IF(B78="unattached","",COUNTIF(B$2:B78,B78)))</f>
        <v/>
      </c>
      <c r="F78" s="41" t="str">
        <f>IF(E78=3,SUMIF(B$2:B78,B78,D$2:D78),"")</f>
        <v/>
      </c>
      <c r="G78" s="42" t="str">
        <f t="shared" si="13"/>
        <v/>
      </c>
      <c r="H78" s="42" t="str">
        <f t="shared" si="14"/>
        <v/>
      </c>
      <c r="I78" s="43" t="str">
        <f t="shared" si="15"/>
        <v/>
      </c>
      <c r="J78" s="42" t="str">
        <f t="shared" si="16"/>
        <v/>
      </c>
      <c r="K78" s="42" t="str">
        <f t="shared" si="17"/>
        <v/>
      </c>
      <c r="L78" s="43" t="str">
        <f t="shared" si="18"/>
        <v/>
      </c>
    </row>
    <row r="79" spans="1:12" s="42" customFormat="1" x14ac:dyDescent="0.25">
      <c r="A79" s="37" t="str">
        <f t="shared" si="19"/>
        <v>-</v>
      </c>
      <c r="B79" s="38" t="str">
        <f>IF(D79="","",Finish!M82)</f>
        <v/>
      </c>
      <c r="C79" s="38" t="str">
        <f>IF(D79="","",Finish!L82)</f>
        <v/>
      </c>
      <c r="D79" s="39" t="str">
        <f>IF(LEFT(Finish!N82,1)="L",Finish!J82,"")</f>
        <v/>
      </c>
      <c r="E79" s="40" t="str">
        <f>IF(B79="","",IF(B79="unattached","",COUNTIF(B$2:B79,B79)))</f>
        <v/>
      </c>
      <c r="F79" s="41" t="str">
        <f>IF(E79=3,SUMIF(B$2:B79,B79,D$2:D79),"")</f>
        <v/>
      </c>
      <c r="G79" s="42" t="str">
        <f t="shared" ref="G79:G92" si="20">IF($E79=2,B79,"")</f>
        <v/>
      </c>
      <c r="H79" s="42" t="str">
        <f t="shared" ref="H79:H92" si="21">IF($E79=2,C79,"")</f>
        <v/>
      </c>
      <c r="I79" s="43" t="str">
        <f t="shared" ref="I79:I92" si="22">IF($E79=2,D79,"")</f>
        <v/>
      </c>
      <c r="J79" s="42" t="str">
        <f t="shared" ref="J79:J92" si="23">IF($E79=3,B79,"")</f>
        <v/>
      </c>
      <c r="K79" s="42" t="str">
        <f t="shared" ref="K79:K92" si="24">IF($E79=3,C79,"")</f>
        <v/>
      </c>
      <c r="L79" s="43" t="str">
        <f t="shared" ref="L79:L92" si="25">IF($E79=3,D79,"")</f>
        <v/>
      </c>
    </row>
    <row r="80" spans="1:12" s="42" customFormat="1" x14ac:dyDescent="0.25">
      <c r="A80" s="37" t="str">
        <f t="shared" si="19"/>
        <v>-</v>
      </c>
      <c r="B80" s="38" t="str">
        <f>IF(D80="","",Finish!M83)</f>
        <v/>
      </c>
      <c r="C80" s="38" t="str">
        <f>IF(D80="","",Finish!L83)</f>
        <v/>
      </c>
      <c r="D80" s="39" t="str">
        <f>IF(LEFT(Finish!N83,1)="L",Finish!J83,"")</f>
        <v/>
      </c>
      <c r="E80" s="40" t="str">
        <f>IF(B80="","",IF(B80="unattached","",COUNTIF(B$2:B80,B80)))</f>
        <v/>
      </c>
      <c r="F80" s="41" t="str">
        <f>IF(E80=3,SUMIF(B$2:B80,B80,D$2:D80),"")</f>
        <v/>
      </c>
      <c r="G80" s="42" t="str">
        <f t="shared" si="20"/>
        <v/>
      </c>
      <c r="H80" s="42" t="str">
        <f t="shared" si="21"/>
        <v/>
      </c>
      <c r="I80" s="43" t="str">
        <f t="shared" si="22"/>
        <v/>
      </c>
      <c r="J80" s="42" t="str">
        <f t="shared" si="23"/>
        <v/>
      </c>
      <c r="K80" s="42" t="str">
        <f t="shared" si="24"/>
        <v/>
      </c>
      <c r="L80" s="43" t="str">
        <f t="shared" si="25"/>
        <v/>
      </c>
    </row>
    <row r="81" spans="1:12" s="42" customFormat="1" x14ac:dyDescent="0.25">
      <c r="A81" s="37" t="str">
        <f t="shared" si="19"/>
        <v>-</v>
      </c>
      <c r="B81" s="38" t="str">
        <f>IF(D81="","",Finish!M84)</f>
        <v/>
      </c>
      <c r="C81" s="38" t="str">
        <f>IF(D81="","",Finish!L84)</f>
        <v/>
      </c>
      <c r="D81" s="39" t="str">
        <f>IF(LEFT(Finish!N84,1)="L",Finish!J84,"")</f>
        <v/>
      </c>
      <c r="E81" s="40" t="str">
        <f>IF(B81="","",IF(B81="unattached","",COUNTIF(B$2:B81,B81)))</f>
        <v/>
      </c>
      <c r="F81" s="41" t="str">
        <f>IF(E81=3,SUMIF(B$2:B81,B81,D$2:D81),"")</f>
        <v/>
      </c>
      <c r="G81" s="42" t="str">
        <f t="shared" si="20"/>
        <v/>
      </c>
      <c r="H81" s="42" t="str">
        <f t="shared" si="21"/>
        <v/>
      </c>
      <c r="I81" s="43" t="str">
        <f t="shared" si="22"/>
        <v/>
      </c>
      <c r="J81" s="42" t="str">
        <f t="shared" si="23"/>
        <v/>
      </c>
      <c r="K81" s="42" t="str">
        <f t="shared" si="24"/>
        <v/>
      </c>
      <c r="L81" s="43" t="str">
        <f t="shared" si="25"/>
        <v/>
      </c>
    </row>
    <row r="82" spans="1:12" s="42" customFormat="1" x14ac:dyDescent="0.25">
      <c r="A82" s="37" t="str">
        <f t="shared" si="19"/>
        <v>-</v>
      </c>
      <c r="B82" s="38" t="str">
        <f>IF(D82="","",Finish!M85)</f>
        <v/>
      </c>
      <c r="C82" s="38" t="str">
        <f>IF(D82="","",Finish!L85)</f>
        <v/>
      </c>
      <c r="D82" s="39" t="str">
        <f>IF(LEFT(Finish!N85,1)="L",Finish!J85,"")</f>
        <v/>
      </c>
      <c r="E82" s="40" t="str">
        <f>IF(B82="","",IF(B82="unattached","",COUNTIF(B$2:B82,B82)))</f>
        <v/>
      </c>
      <c r="F82" s="41" t="str">
        <f>IF(E82=3,SUMIF(B$2:B82,B82,D$2:D82),"")</f>
        <v/>
      </c>
      <c r="G82" s="42" t="str">
        <f t="shared" si="20"/>
        <v/>
      </c>
      <c r="H82" s="42" t="str">
        <f t="shared" si="21"/>
        <v/>
      </c>
      <c r="I82" s="43" t="str">
        <f t="shared" si="22"/>
        <v/>
      </c>
      <c r="J82" s="42" t="str">
        <f t="shared" si="23"/>
        <v/>
      </c>
      <c r="K82" s="42" t="str">
        <f t="shared" si="24"/>
        <v/>
      </c>
      <c r="L82" s="43" t="str">
        <f t="shared" si="25"/>
        <v/>
      </c>
    </row>
    <row r="83" spans="1:12" s="42" customFormat="1" x14ac:dyDescent="0.25">
      <c r="A83" s="37" t="str">
        <f t="shared" si="19"/>
        <v>-</v>
      </c>
      <c r="B83" s="38" t="str">
        <f>IF(D83="","",Finish!M86)</f>
        <v/>
      </c>
      <c r="C83" s="38" t="str">
        <f>IF(D83="","",Finish!L86)</f>
        <v/>
      </c>
      <c r="D83" s="39" t="str">
        <f>IF(LEFT(Finish!N86,1)="L",Finish!J86,"")</f>
        <v/>
      </c>
      <c r="E83" s="40" t="str">
        <f>IF(B83="","",IF(B83="unattached","",COUNTIF(B$2:B83,B83)))</f>
        <v/>
      </c>
      <c r="F83" s="41" t="str">
        <f>IF(E83=3,SUMIF(B$2:B83,B83,D$2:D83),"")</f>
        <v/>
      </c>
      <c r="G83" s="42" t="str">
        <f t="shared" si="20"/>
        <v/>
      </c>
      <c r="H83" s="42" t="str">
        <f t="shared" si="21"/>
        <v/>
      </c>
      <c r="I83" s="43" t="str">
        <f t="shared" si="22"/>
        <v/>
      </c>
      <c r="J83" s="42" t="str">
        <f t="shared" si="23"/>
        <v/>
      </c>
      <c r="K83" s="42" t="str">
        <f t="shared" si="24"/>
        <v/>
      </c>
      <c r="L83" s="43" t="str">
        <f t="shared" si="25"/>
        <v/>
      </c>
    </row>
    <row r="84" spans="1:12" s="42" customFormat="1" x14ac:dyDescent="0.25">
      <c r="A84" s="37" t="str">
        <f t="shared" si="19"/>
        <v>-</v>
      </c>
      <c r="B84" s="38" t="str">
        <f>IF(D84="","",Finish!M87)</f>
        <v/>
      </c>
      <c r="C84" s="38" t="str">
        <f>IF(D84="","",Finish!L87)</f>
        <v/>
      </c>
      <c r="D84" s="39" t="str">
        <f>IF(LEFT(Finish!N87,1)="L",Finish!J87,"")</f>
        <v/>
      </c>
      <c r="E84" s="40" t="str">
        <f>IF(B84="","",IF(B84="unattached","",COUNTIF(B$2:B84,B84)))</f>
        <v/>
      </c>
      <c r="F84" s="41" t="str">
        <f>IF(E84=3,SUMIF(B$2:B84,B84,D$2:D84),"")</f>
        <v/>
      </c>
      <c r="G84" s="42" t="str">
        <f t="shared" si="20"/>
        <v/>
      </c>
      <c r="H84" s="42" t="str">
        <f t="shared" si="21"/>
        <v/>
      </c>
      <c r="I84" s="43" t="str">
        <f t="shared" si="22"/>
        <v/>
      </c>
      <c r="J84" s="42" t="str">
        <f t="shared" si="23"/>
        <v/>
      </c>
      <c r="K84" s="42" t="str">
        <f t="shared" si="24"/>
        <v/>
      </c>
      <c r="L84" s="43" t="str">
        <f t="shared" si="25"/>
        <v/>
      </c>
    </row>
    <row r="85" spans="1:12" s="42" customFormat="1" x14ac:dyDescent="0.25">
      <c r="A85" s="37" t="str">
        <f t="shared" si="19"/>
        <v>-</v>
      </c>
      <c r="B85" s="38" t="str">
        <f>IF(D85="","",Finish!M88)</f>
        <v/>
      </c>
      <c r="C85" s="38" t="str">
        <f>IF(D85="","",Finish!L88)</f>
        <v/>
      </c>
      <c r="D85" s="39" t="str">
        <f>IF(LEFT(Finish!N88,1)="L",Finish!J88,"")</f>
        <v/>
      </c>
      <c r="E85" s="40" t="str">
        <f>IF(B85="","",IF(B85="unattached","",COUNTIF(B$2:B85,B85)))</f>
        <v/>
      </c>
      <c r="F85" s="41" t="str">
        <f>IF(E85=3,SUMIF(B$2:B85,B85,D$2:D85),"")</f>
        <v/>
      </c>
      <c r="G85" s="42" t="str">
        <f t="shared" si="20"/>
        <v/>
      </c>
      <c r="H85" s="42" t="str">
        <f t="shared" si="21"/>
        <v/>
      </c>
      <c r="I85" s="43" t="str">
        <f t="shared" si="22"/>
        <v/>
      </c>
      <c r="J85" s="42" t="str">
        <f t="shared" si="23"/>
        <v/>
      </c>
      <c r="K85" s="42" t="str">
        <f t="shared" si="24"/>
        <v/>
      </c>
      <c r="L85" s="43" t="str">
        <f t="shared" si="25"/>
        <v/>
      </c>
    </row>
    <row r="86" spans="1:12" s="42" customFormat="1" x14ac:dyDescent="0.25">
      <c r="A86" s="37" t="str">
        <f t="shared" si="19"/>
        <v>-</v>
      </c>
      <c r="B86" s="38" t="str">
        <f>IF(D86="","",Finish!M89)</f>
        <v/>
      </c>
      <c r="C86" s="38" t="str">
        <f>IF(D86="","",Finish!L89)</f>
        <v/>
      </c>
      <c r="D86" s="39" t="str">
        <f>IF(LEFT(Finish!N89,1)="L",Finish!J89,"")</f>
        <v/>
      </c>
      <c r="E86" s="40" t="str">
        <f>IF(B86="","",IF(B86="unattached","",COUNTIF(B$2:B86,B86)))</f>
        <v/>
      </c>
      <c r="F86" s="41" t="str">
        <f>IF(E86=3,SUMIF(B$2:B86,B86,D$2:D86),"")</f>
        <v/>
      </c>
      <c r="G86" s="42" t="str">
        <f t="shared" si="20"/>
        <v/>
      </c>
      <c r="H86" s="42" t="str">
        <f t="shared" si="21"/>
        <v/>
      </c>
      <c r="I86" s="43" t="str">
        <f t="shared" si="22"/>
        <v/>
      </c>
      <c r="J86" s="42" t="str">
        <f t="shared" si="23"/>
        <v/>
      </c>
      <c r="K86" s="42" t="str">
        <f t="shared" si="24"/>
        <v/>
      </c>
      <c r="L86" s="43" t="str">
        <f t="shared" si="25"/>
        <v/>
      </c>
    </row>
    <row r="87" spans="1:12" s="42" customFormat="1" x14ac:dyDescent="0.25">
      <c r="A87" s="37" t="str">
        <f t="shared" si="19"/>
        <v>-</v>
      </c>
      <c r="B87" s="38" t="str">
        <f>IF(D87="","",Finish!M90)</f>
        <v/>
      </c>
      <c r="C87" s="38" t="str">
        <f>IF(D87="","",Finish!L90)</f>
        <v/>
      </c>
      <c r="D87" s="39" t="str">
        <f>IF(LEFT(Finish!N90,1)="L",Finish!J90,"")</f>
        <v/>
      </c>
      <c r="E87" s="40" t="str">
        <f>IF(B87="","",IF(B87="unattached","",COUNTIF(B$2:B87,B87)))</f>
        <v/>
      </c>
      <c r="F87" s="41" t="str">
        <f>IF(E87=3,SUMIF(B$2:B87,B87,D$2:D87),"")</f>
        <v/>
      </c>
      <c r="G87" s="42" t="str">
        <f t="shared" si="20"/>
        <v/>
      </c>
      <c r="H87" s="42" t="str">
        <f t="shared" si="21"/>
        <v/>
      </c>
      <c r="I87" s="43" t="str">
        <f t="shared" si="22"/>
        <v/>
      </c>
      <c r="J87" s="42" t="str">
        <f t="shared" si="23"/>
        <v/>
      </c>
      <c r="K87" s="42" t="str">
        <f t="shared" si="24"/>
        <v/>
      </c>
      <c r="L87" s="43" t="str">
        <f t="shared" si="25"/>
        <v/>
      </c>
    </row>
    <row r="88" spans="1:12" s="42" customFormat="1" x14ac:dyDescent="0.25">
      <c r="A88" s="37" t="str">
        <f t="shared" si="19"/>
        <v>-</v>
      </c>
      <c r="B88" s="38" t="str">
        <f>IF(D88="","",Finish!M91)</f>
        <v/>
      </c>
      <c r="C88" s="38" t="str">
        <f>IF(D88="","",Finish!L91)</f>
        <v/>
      </c>
      <c r="D88" s="39" t="str">
        <f>IF(LEFT(Finish!N91,1)="L",Finish!J91,"")</f>
        <v/>
      </c>
      <c r="E88" s="40" t="str">
        <f>IF(B88="","",IF(B88="unattached","",COUNTIF(B$2:B88,B88)))</f>
        <v/>
      </c>
      <c r="F88" s="41" t="str">
        <f>IF(E88=3,SUMIF(B$2:B88,B88,D$2:D88),"")</f>
        <v/>
      </c>
      <c r="G88" s="42" t="str">
        <f t="shared" si="20"/>
        <v/>
      </c>
      <c r="H88" s="42" t="str">
        <f t="shared" si="21"/>
        <v/>
      </c>
      <c r="I88" s="43" t="str">
        <f t="shared" si="22"/>
        <v/>
      </c>
      <c r="J88" s="42" t="str">
        <f t="shared" si="23"/>
        <v/>
      </c>
      <c r="K88" s="42" t="str">
        <f t="shared" si="24"/>
        <v/>
      </c>
      <c r="L88" s="43" t="str">
        <f t="shared" si="25"/>
        <v/>
      </c>
    </row>
    <row r="89" spans="1:12" s="42" customFormat="1" x14ac:dyDescent="0.25">
      <c r="A89" s="37" t="str">
        <f t="shared" si="19"/>
        <v>-</v>
      </c>
      <c r="B89" s="38" t="str">
        <f>IF(D89="","",Finish!M92)</f>
        <v/>
      </c>
      <c r="C89" s="38" t="str">
        <f>IF(D89="","",Finish!L92)</f>
        <v/>
      </c>
      <c r="D89" s="39" t="str">
        <f>IF(LEFT(Finish!N92,1)="L",Finish!J92,"")</f>
        <v/>
      </c>
      <c r="E89" s="40" t="str">
        <f>IF(B89="","",IF(B89="unattached","",COUNTIF(B$2:B89,B89)))</f>
        <v/>
      </c>
      <c r="F89" s="41" t="str">
        <f>IF(E89=3,SUMIF(B$2:B89,B89,D$2:D89),"")</f>
        <v/>
      </c>
      <c r="G89" s="42" t="str">
        <f t="shared" si="20"/>
        <v/>
      </c>
      <c r="H89" s="42" t="str">
        <f t="shared" si="21"/>
        <v/>
      </c>
      <c r="I89" s="43" t="str">
        <f t="shared" si="22"/>
        <v/>
      </c>
      <c r="J89" s="42" t="str">
        <f t="shared" si="23"/>
        <v/>
      </c>
      <c r="K89" s="42" t="str">
        <f t="shared" si="24"/>
        <v/>
      </c>
      <c r="L89" s="43" t="str">
        <f t="shared" si="25"/>
        <v/>
      </c>
    </row>
    <row r="90" spans="1:12" s="42" customFormat="1" x14ac:dyDescent="0.25">
      <c r="A90" s="37" t="str">
        <f t="shared" si="19"/>
        <v>-</v>
      </c>
      <c r="B90" s="38" t="str">
        <f>IF(D90="","",Finish!M93)</f>
        <v/>
      </c>
      <c r="C90" s="38" t="str">
        <f>IF(D90="","",Finish!L93)</f>
        <v/>
      </c>
      <c r="D90" s="39" t="str">
        <f>IF(LEFT(Finish!N93,1)="L",Finish!J93,"")</f>
        <v/>
      </c>
      <c r="E90" s="40" t="str">
        <f>IF(B90="","",IF(B90="unattached","",COUNTIF(B$2:B90,B90)))</f>
        <v/>
      </c>
      <c r="F90" s="41" t="str">
        <f>IF(E90=3,SUMIF(B$2:B90,B90,D$2:D90),"")</f>
        <v/>
      </c>
      <c r="G90" s="42" t="str">
        <f t="shared" si="20"/>
        <v/>
      </c>
      <c r="H90" s="42" t="str">
        <f t="shared" si="21"/>
        <v/>
      </c>
      <c r="I90" s="43" t="str">
        <f t="shared" si="22"/>
        <v/>
      </c>
      <c r="J90" s="42" t="str">
        <f t="shared" si="23"/>
        <v/>
      </c>
      <c r="K90" s="42" t="str">
        <f t="shared" si="24"/>
        <v/>
      </c>
      <c r="L90" s="43" t="str">
        <f t="shared" si="25"/>
        <v/>
      </c>
    </row>
    <row r="91" spans="1:12" s="42" customFormat="1" x14ac:dyDescent="0.25">
      <c r="A91" s="37" t="str">
        <f t="shared" si="19"/>
        <v>-</v>
      </c>
      <c r="B91" s="38" t="str">
        <f>IF(D91="","",Finish!M94)</f>
        <v/>
      </c>
      <c r="C91" s="38" t="str">
        <f>IF(D91="","",Finish!L94)</f>
        <v/>
      </c>
      <c r="D91" s="39" t="str">
        <f>IF(LEFT(Finish!N94,1)="L",Finish!J94,"")</f>
        <v/>
      </c>
      <c r="E91" s="40" t="str">
        <f>IF(B91="","",IF(B91="unattached","",COUNTIF(B$2:B91,B91)))</f>
        <v/>
      </c>
      <c r="F91" s="41" t="str">
        <f>IF(E91=3,SUMIF(B$2:B91,B91,D$2:D91),"")</f>
        <v/>
      </c>
      <c r="G91" s="42" t="str">
        <f t="shared" si="20"/>
        <v/>
      </c>
      <c r="H91" s="42" t="str">
        <f t="shared" si="21"/>
        <v/>
      </c>
      <c r="I91" s="43" t="str">
        <f t="shared" si="22"/>
        <v/>
      </c>
      <c r="J91" s="42" t="str">
        <f t="shared" si="23"/>
        <v/>
      </c>
      <c r="K91" s="42" t="str">
        <f t="shared" si="24"/>
        <v/>
      </c>
      <c r="L91" s="43" t="str">
        <f t="shared" si="25"/>
        <v/>
      </c>
    </row>
    <row r="92" spans="1:12" s="42" customFormat="1" x14ac:dyDescent="0.25">
      <c r="A92" s="37" t="str">
        <f t="shared" si="19"/>
        <v>-</v>
      </c>
      <c r="B92" s="38" t="str">
        <f>IF(D92="","",Finish!M95)</f>
        <v/>
      </c>
      <c r="C92" s="38" t="str">
        <f>IF(D92="","",Finish!L95)</f>
        <v/>
      </c>
      <c r="D92" s="39" t="str">
        <f>IF(LEFT(Finish!N95,1)="L",Finish!J95,"")</f>
        <v/>
      </c>
      <c r="E92" s="40" t="str">
        <f>IF(B92="","",IF(B92="unattached","",COUNTIF(B$2:B92,B92)))</f>
        <v/>
      </c>
      <c r="F92" s="41" t="str">
        <f>IF(E92=3,SUMIF(B$2:B92,B92,D$2:D92),"")</f>
        <v/>
      </c>
      <c r="G92" s="42" t="str">
        <f t="shared" si="20"/>
        <v/>
      </c>
      <c r="H92" s="42" t="str">
        <f t="shared" si="21"/>
        <v/>
      </c>
      <c r="I92" s="43" t="str">
        <f t="shared" si="22"/>
        <v/>
      </c>
      <c r="J92" s="42" t="str">
        <f t="shared" si="23"/>
        <v/>
      </c>
      <c r="K92" s="42" t="str">
        <f t="shared" si="24"/>
        <v/>
      </c>
      <c r="L92" s="43" t="str">
        <f t="shared" si="25"/>
        <v/>
      </c>
    </row>
    <row r="93" spans="1:12" s="42" customFormat="1" x14ac:dyDescent="0.25">
      <c r="A93" s="37" t="str">
        <f t="shared" si="19"/>
        <v>-</v>
      </c>
      <c r="B93" s="38" t="str">
        <f>IF(D93="","",Finish!M96)</f>
        <v/>
      </c>
      <c r="C93" s="38" t="str">
        <f>IF(D93="","",Finish!L96)</f>
        <v/>
      </c>
      <c r="D93" s="39" t="str">
        <f>IF(LEFT(Finish!N96,1)="L",Finish!J96,"")</f>
        <v/>
      </c>
      <c r="E93" s="40" t="str">
        <f>IF(B93="","",IF(B93="unattached","",COUNTIF(B$2:B93,B93)))</f>
        <v/>
      </c>
      <c r="F93" s="41" t="str">
        <f>IF(E93=3,SUMIF(B$2:B93,B93,D$2:D93),"")</f>
        <v/>
      </c>
      <c r="G93" s="42" t="str">
        <f t="shared" ref="G93:G151" si="26">IF($E93=2,B93,"")</f>
        <v/>
      </c>
      <c r="H93" s="42" t="str">
        <f t="shared" ref="H93:H151" si="27">IF($E93=2,C93,"")</f>
        <v/>
      </c>
      <c r="I93" s="43" t="str">
        <f t="shared" ref="I93:I151" si="28">IF($E93=2,D93,"")</f>
        <v/>
      </c>
      <c r="J93" s="42" t="str">
        <f t="shared" ref="J93:J151" si="29">IF($E93=3,B93,"")</f>
        <v/>
      </c>
      <c r="K93" s="42" t="str">
        <f t="shared" ref="K93:K151" si="30">IF($E93=3,C93,"")</f>
        <v/>
      </c>
      <c r="L93" s="43" t="str">
        <f t="shared" ref="L93:L151" si="31">IF($E93=3,D93,"")</f>
        <v/>
      </c>
    </row>
    <row r="94" spans="1:12" s="42" customFormat="1" x14ac:dyDescent="0.25">
      <c r="A94" s="37" t="str">
        <f t="shared" si="19"/>
        <v>-</v>
      </c>
      <c r="B94" s="38" t="str">
        <f>IF(D94="","",Finish!M97)</f>
        <v/>
      </c>
      <c r="C94" s="38" t="str">
        <f>IF(D94="","",Finish!L97)</f>
        <v/>
      </c>
      <c r="D94" s="39" t="str">
        <f>IF(LEFT(Finish!N97,1)="L",Finish!J97,"")</f>
        <v/>
      </c>
      <c r="E94" s="40" t="str">
        <f>IF(B94="","",IF(B94="unattached","",COUNTIF(B$2:B94,B94)))</f>
        <v/>
      </c>
      <c r="F94" s="41" t="str">
        <f>IF(E94=3,SUMIF(B$2:B94,B94,D$2:D94),"")</f>
        <v/>
      </c>
      <c r="G94" s="42" t="str">
        <f t="shared" si="26"/>
        <v/>
      </c>
      <c r="H94" s="42" t="str">
        <f t="shared" si="27"/>
        <v/>
      </c>
      <c r="I94" s="43" t="str">
        <f t="shared" si="28"/>
        <v/>
      </c>
      <c r="J94" s="42" t="str">
        <f t="shared" si="29"/>
        <v/>
      </c>
      <c r="K94" s="42" t="str">
        <f t="shared" si="30"/>
        <v/>
      </c>
      <c r="L94" s="43" t="str">
        <f t="shared" si="31"/>
        <v/>
      </c>
    </row>
    <row r="95" spans="1:12" s="42" customFormat="1" x14ac:dyDescent="0.25">
      <c r="A95" s="37" t="str">
        <f t="shared" si="19"/>
        <v>-</v>
      </c>
      <c r="B95" s="38" t="str">
        <f>IF(D95="","",Finish!M98)</f>
        <v/>
      </c>
      <c r="C95" s="38" t="str">
        <f>IF(D95="","",Finish!L98)</f>
        <v/>
      </c>
      <c r="D95" s="39" t="str">
        <f>IF(LEFT(Finish!N98,1)="L",Finish!J98,"")</f>
        <v/>
      </c>
      <c r="E95" s="40" t="str">
        <f>IF(B95="","",IF(B95="unattached","",COUNTIF(B$2:B95,B95)))</f>
        <v/>
      </c>
      <c r="F95" s="41" t="str">
        <f>IF(E95=3,SUMIF(B$2:B95,B95,D$2:D95),"")</f>
        <v/>
      </c>
      <c r="G95" s="42" t="str">
        <f t="shared" si="26"/>
        <v/>
      </c>
      <c r="H95" s="42" t="str">
        <f t="shared" si="27"/>
        <v/>
      </c>
      <c r="I95" s="43" t="str">
        <f t="shared" si="28"/>
        <v/>
      </c>
      <c r="J95" s="42" t="str">
        <f t="shared" si="29"/>
        <v/>
      </c>
      <c r="K95" s="42" t="str">
        <f t="shared" si="30"/>
        <v/>
      </c>
      <c r="L95" s="43" t="str">
        <f t="shared" si="31"/>
        <v/>
      </c>
    </row>
    <row r="96" spans="1:12" s="42" customFormat="1" x14ac:dyDescent="0.25">
      <c r="A96" s="37" t="str">
        <f t="shared" si="19"/>
        <v>-</v>
      </c>
      <c r="B96" s="38" t="str">
        <f>IF(D96="","",Finish!M99)</f>
        <v/>
      </c>
      <c r="C96" s="38" t="str">
        <f>IF(D96="","",Finish!L99)</f>
        <v/>
      </c>
      <c r="D96" s="39" t="str">
        <f>IF(LEFT(Finish!N99,1)="L",Finish!J99,"")</f>
        <v/>
      </c>
      <c r="E96" s="40" t="str">
        <f>IF(B96="","",IF(B96="unattached","",COUNTIF(B$2:B96,B96)))</f>
        <v/>
      </c>
      <c r="F96" s="41" t="str">
        <f>IF(E96=3,SUMIF(B$2:B96,B96,D$2:D96),"")</f>
        <v/>
      </c>
      <c r="G96" s="42" t="str">
        <f t="shared" si="26"/>
        <v/>
      </c>
      <c r="H96" s="42" t="str">
        <f t="shared" si="27"/>
        <v/>
      </c>
      <c r="I96" s="43" t="str">
        <f t="shared" si="28"/>
        <v/>
      </c>
      <c r="J96" s="42" t="str">
        <f t="shared" si="29"/>
        <v/>
      </c>
      <c r="K96" s="42" t="str">
        <f t="shared" si="30"/>
        <v/>
      </c>
      <c r="L96" s="43" t="str">
        <f t="shared" si="31"/>
        <v/>
      </c>
    </row>
    <row r="97" spans="1:12" s="42" customFormat="1" x14ac:dyDescent="0.25">
      <c r="A97" s="37" t="str">
        <f t="shared" si="19"/>
        <v>-</v>
      </c>
      <c r="B97" s="38" t="str">
        <f>IF(D97="","",Finish!M100)</f>
        <v/>
      </c>
      <c r="C97" s="38" t="str">
        <f>IF(D97="","",Finish!L100)</f>
        <v/>
      </c>
      <c r="D97" s="39" t="str">
        <f>IF(LEFT(Finish!N100,1)="L",Finish!J100,"")</f>
        <v/>
      </c>
      <c r="E97" s="40" t="str">
        <f>IF(B97="","",IF(B97="unattached","",COUNTIF(B$2:B97,B97)))</f>
        <v/>
      </c>
      <c r="F97" s="41" t="str">
        <f>IF(E97=3,SUMIF(B$2:B97,B97,D$2:D97),"")</f>
        <v/>
      </c>
      <c r="G97" s="42" t="str">
        <f t="shared" si="26"/>
        <v/>
      </c>
      <c r="H97" s="42" t="str">
        <f t="shared" si="27"/>
        <v/>
      </c>
      <c r="I97" s="43" t="str">
        <f t="shared" si="28"/>
        <v/>
      </c>
      <c r="J97" s="42" t="str">
        <f t="shared" si="29"/>
        <v/>
      </c>
      <c r="K97" s="42" t="str">
        <f t="shared" si="30"/>
        <v/>
      </c>
      <c r="L97" s="43" t="str">
        <f t="shared" si="31"/>
        <v/>
      </c>
    </row>
    <row r="98" spans="1:12" s="42" customFormat="1" x14ac:dyDescent="0.25">
      <c r="A98" s="37" t="str">
        <f t="shared" si="19"/>
        <v>-</v>
      </c>
      <c r="B98" s="38" t="str">
        <f>IF(D98="","",Finish!M101)</f>
        <v/>
      </c>
      <c r="C98" s="38" t="str">
        <f>IF(D98="","",Finish!L101)</f>
        <v/>
      </c>
      <c r="D98" s="39" t="str">
        <f>IF(LEFT(Finish!N101,1)="L",Finish!J101,"")</f>
        <v/>
      </c>
      <c r="E98" s="40" t="str">
        <f>IF(B98="","",IF(B98="unattached","",COUNTIF(B$2:B98,B98)))</f>
        <v/>
      </c>
      <c r="F98" s="41" t="str">
        <f>IF(E98=3,SUMIF(B$2:B98,B98,D$2:D98),"")</f>
        <v/>
      </c>
      <c r="G98" s="42" t="str">
        <f t="shared" si="26"/>
        <v/>
      </c>
      <c r="H98" s="42" t="str">
        <f t="shared" si="27"/>
        <v/>
      </c>
      <c r="I98" s="43" t="str">
        <f t="shared" si="28"/>
        <v/>
      </c>
      <c r="J98" s="42" t="str">
        <f t="shared" si="29"/>
        <v/>
      </c>
      <c r="K98" s="42" t="str">
        <f t="shared" si="30"/>
        <v/>
      </c>
      <c r="L98" s="43" t="str">
        <f t="shared" si="31"/>
        <v/>
      </c>
    </row>
    <row r="99" spans="1:12" s="42" customFormat="1" x14ac:dyDescent="0.25">
      <c r="A99" s="37" t="str">
        <f t="shared" si="19"/>
        <v>-</v>
      </c>
      <c r="B99" s="38" t="str">
        <f>IF(D99="","",Finish!M102)</f>
        <v/>
      </c>
      <c r="C99" s="38" t="str">
        <f>IF(D99="","",Finish!L102)</f>
        <v/>
      </c>
      <c r="D99" s="39" t="str">
        <f>IF(LEFT(Finish!N102,1)="L",Finish!J102,"")</f>
        <v/>
      </c>
      <c r="E99" s="40" t="str">
        <f>IF(B99="","",IF(B99="unattached","",COUNTIF(B$2:B99,B99)))</f>
        <v/>
      </c>
      <c r="F99" s="41" t="str">
        <f>IF(E99=3,SUMIF(B$2:B99,B99,D$2:D99),"")</f>
        <v/>
      </c>
      <c r="G99" s="42" t="str">
        <f t="shared" si="26"/>
        <v/>
      </c>
      <c r="H99" s="42" t="str">
        <f t="shared" si="27"/>
        <v/>
      </c>
      <c r="I99" s="43" t="str">
        <f t="shared" si="28"/>
        <v/>
      </c>
      <c r="J99" s="42" t="str">
        <f t="shared" si="29"/>
        <v/>
      </c>
      <c r="K99" s="42" t="str">
        <f t="shared" si="30"/>
        <v/>
      </c>
      <c r="L99" s="43" t="str">
        <f t="shared" si="31"/>
        <v/>
      </c>
    </row>
    <row r="100" spans="1:12" s="42" customFormat="1" x14ac:dyDescent="0.25">
      <c r="A100" s="37" t="str">
        <f t="shared" si="19"/>
        <v>-</v>
      </c>
      <c r="B100" s="38" t="str">
        <f>IF(D100="","",Finish!M103)</f>
        <v/>
      </c>
      <c r="C100" s="38" t="str">
        <f>IF(D100="","",Finish!L103)</f>
        <v/>
      </c>
      <c r="D100" s="39" t="str">
        <f>IF(LEFT(Finish!N103,1)="L",Finish!J103,"")</f>
        <v/>
      </c>
      <c r="E100" s="40" t="str">
        <f>IF(B100="","",IF(B100="unattached","",COUNTIF(B$2:B100,B100)))</f>
        <v/>
      </c>
      <c r="F100" s="41" t="str">
        <f>IF(E100=3,SUMIF(B$2:B100,B100,D$2:D100),"")</f>
        <v/>
      </c>
      <c r="G100" s="42" t="str">
        <f t="shared" si="26"/>
        <v/>
      </c>
      <c r="H100" s="42" t="str">
        <f t="shared" si="27"/>
        <v/>
      </c>
      <c r="I100" s="43" t="str">
        <f t="shared" si="28"/>
        <v/>
      </c>
      <c r="J100" s="42" t="str">
        <f t="shared" si="29"/>
        <v/>
      </c>
      <c r="K100" s="42" t="str">
        <f t="shared" si="30"/>
        <v/>
      </c>
      <c r="L100" s="43" t="str">
        <f t="shared" si="31"/>
        <v/>
      </c>
    </row>
    <row r="101" spans="1:12" s="42" customFormat="1" x14ac:dyDescent="0.25">
      <c r="A101" s="37" t="str">
        <f t="shared" si="19"/>
        <v>-</v>
      </c>
      <c r="B101" s="38" t="str">
        <f>IF(D101="","",Finish!M104)</f>
        <v/>
      </c>
      <c r="C101" s="38" t="str">
        <f>IF(D101="","",Finish!L104)</f>
        <v/>
      </c>
      <c r="D101" s="39" t="str">
        <f>IF(LEFT(Finish!N104,1)="L",Finish!J104,"")</f>
        <v/>
      </c>
      <c r="E101" s="40" t="str">
        <f>IF(B101="","",IF(B101="unattached","",COUNTIF(B$2:B101,B101)))</f>
        <v/>
      </c>
      <c r="F101" s="41" t="str">
        <f>IF(E101=3,SUMIF(B$2:B101,B101,D$2:D101),"")</f>
        <v/>
      </c>
      <c r="G101" s="42" t="str">
        <f t="shared" si="26"/>
        <v/>
      </c>
      <c r="H101" s="42" t="str">
        <f t="shared" si="27"/>
        <v/>
      </c>
      <c r="I101" s="43" t="str">
        <f t="shared" si="28"/>
        <v/>
      </c>
      <c r="J101" s="42" t="str">
        <f t="shared" si="29"/>
        <v/>
      </c>
      <c r="K101" s="42" t="str">
        <f t="shared" si="30"/>
        <v/>
      </c>
      <c r="L101" s="43" t="str">
        <f t="shared" si="31"/>
        <v/>
      </c>
    </row>
    <row r="102" spans="1:12" s="42" customFormat="1" x14ac:dyDescent="0.25">
      <c r="A102" s="37" t="str">
        <f t="shared" si="19"/>
        <v>-</v>
      </c>
      <c r="B102" s="38" t="str">
        <f>IF(D102="","",Finish!M105)</f>
        <v/>
      </c>
      <c r="C102" s="38" t="str">
        <f>IF(D102="","",Finish!L105)</f>
        <v/>
      </c>
      <c r="D102" s="39" t="str">
        <f>IF(LEFT(Finish!N105,1)="L",Finish!J105,"")</f>
        <v/>
      </c>
      <c r="E102" s="40" t="str">
        <f>IF(B102="","",IF(B102="unattached","",COUNTIF(B$2:B102,B102)))</f>
        <v/>
      </c>
      <c r="F102" s="41" t="str">
        <f>IF(E102=3,SUMIF(B$2:B102,B102,D$2:D102),"")</f>
        <v/>
      </c>
      <c r="G102" s="42" t="str">
        <f t="shared" si="26"/>
        <v/>
      </c>
      <c r="H102" s="42" t="str">
        <f t="shared" si="27"/>
        <v/>
      </c>
      <c r="I102" s="43" t="str">
        <f t="shared" si="28"/>
        <v/>
      </c>
      <c r="J102" s="42" t="str">
        <f t="shared" si="29"/>
        <v/>
      </c>
      <c r="K102" s="42" t="str">
        <f t="shared" si="30"/>
        <v/>
      </c>
      <c r="L102" s="43" t="str">
        <f t="shared" si="31"/>
        <v/>
      </c>
    </row>
    <row r="103" spans="1:12" s="42" customFormat="1" x14ac:dyDescent="0.25">
      <c r="A103" s="37" t="str">
        <f t="shared" si="19"/>
        <v>-</v>
      </c>
      <c r="B103" s="38" t="str">
        <f>IF(D103="","",Finish!M106)</f>
        <v/>
      </c>
      <c r="C103" s="38" t="str">
        <f>IF(D103="","",Finish!L106)</f>
        <v/>
      </c>
      <c r="D103" s="39" t="str">
        <f>IF(LEFT(Finish!N106,1)="L",Finish!J106,"")</f>
        <v/>
      </c>
      <c r="E103" s="40" t="str">
        <f>IF(B103="","",IF(B103="unattached","",COUNTIF(B$2:B103,B103)))</f>
        <v/>
      </c>
      <c r="F103" s="41" t="str">
        <f>IF(E103=3,SUMIF(B$2:B103,B103,D$2:D103),"")</f>
        <v/>
      </c>
      <c r="G103" s="42" t="str">
        <f t="shared" si="26"/>
        <v/>
      </c>
      <c r="H103" s="42" t="str">
        <f t="shared" si="27"/>
        <v/>
      </c>
      <c r="I103" s="43" t="str">
        <f t="shared" si="28"/>
        <v/>
      </c>
      <c r="J103" s="42" t="str">
        <f t="shared" si="29"/>
        <v/>
      </c>
      <c r="K103" s="42" t="str">
        <f t="shared" si="30"/>
        <v/>
      </c>
      <c r="L103" s="43" t="str">
        <f t="shared" si="31"/>
        <v/>
      </c>
    </row>
    <row r="104" spans="1:12" s="42" customFormat="1" x14ac:dyDescent="0.25">
      <c r="A104" s="37" t="str">
        <f t="shared" si="19"/>
        <v>-</v>
      </c>
      <c r="B104" s="38" t="str">
        <f>IF(D104="","",Finish!M107)</f>
        <v/>
      </c>
      <c r="C104" s="38" t="str">
        <f>IF(D104="","",Finish!L107)</f>
        <v/>
      </c>
      <c r="D104" s="39" t="str">
        <f>IF(LEFT(Finish!N107,1)="L",Finish!J107,"")</f>
        <v/>
      </c>
      <c r="E104" s="40" t="str">
        <f>IF(B104="","",IF(B104="unattached","",COUNTIF(B$2:B104,B104)))</f>
        <v/>
      </c>
      <c r="F104" s="41" t="str">
        <f>IF(E104=3,SUMIF(B$2:B104,B104,D$2:D104),"")</f>
        <v/>
      </c>
      <c r="G104" s="42" t="str">
        <f t="shared" si="26"/>
        <v/>
      </c>
      <c r="H104" s="42" t="str">
        <f t="shared" si="27"/>
        <v/>
      </c>
      <c r="I104" s="43" t="str">
        <f t="shared" si="28"/>
        <v/>
      </c>
      <c r="J104" s="42" t="str">
        <f t="shared" si="29"/>
        <v/>
      </c>
      <c r="K104" s="42" t="str">
        <f t="shared" si="30"/>
        <v/>
      </c>
      <c r="L104" s="43" t="str">
        <f t="shared" si="31"/>
        <v/>
      </c>
    </row>
    <row r="105" spans="1:12" s="42" customFormat="1" x14ac:dyDescent="0.25">
      <c r="A105" s="37" t="str">
        <f t="shared" si="19"/>
        <v>-</v>
      </c>
      <c r="B105" s="38" t="str">
        <f>IF(D105="","",Finish!M108)</f>
        <v/>
      </c>
      <c r="C105" s="38" t="str">
        <f>IF(D105="","",Finish!L108)</f>
        <v/>
      </c>
      <c r="D105" s="39" t="str">
        <f>IF(LEFT(Finish!N108,1)="L",Finish!J108,"")</f>
        <v/>
      </c>
      <c r="E105" s="40" t="str">
        <f>IF(B105="","",IF(B105="unattached","",COUNTIF(B$2:B105,B105)))</f>
        <v/>
      </c>
      <c r="F105" s="41" t="str">
        <f>IF(E105=3,SUMIF(B$2:B105,B105,D$2:D105),"")</f>
        <v/>
      </c>
      <c r="G105" s="42" t="str">
        <f t="shared" si="26"/>
        <v/>
      </c>
      <c r="H105" s="42" t="str">
        <f t="shared" si="27"/>
        <v/>
      </c>
      <c r="I105" s="43" t="str">
        <f t="shared" si="28"/>
        <v/>
      </c>
      <c r="J105" s="42" t="str">
        <f t="shared" si="29"/>
        <v/>
      </c>
      <c r="K105" s="42" t="str">
        <f t="shared" si="30"/>
        <v/>
      </c>
      <c r="L105" s="43" t="str">
        <f t="shared" si="31"/>
        <v/>
      </c>
    </row>
    <row r="106" spans="1:12" s="42" customFormat="1" x14ac:dyDescent="0.25">
      <c r="A106" s="37" t="str">
        <f t="shared" si="19"/>
        <v>-</v>
      </c>
      <c r="B106" s="38" t="str">
        <f>IF(D106="","",Finish!M109)</f>
        <v/>
      </c>
      <c r="C106" s="38" t="str">
        <f>IF(D106="","",Finish!L109)</f>
        <v/>
      </c>
      <c r="D106" s="39" t="str">
        <f>IF(LEFT(Finish!N109,1)="L",Finish!J109,"")</f>
        <v/>
      </c>
      <c r="E106" s="40" t="str">
        <f>IF(B106="","",IF(B106="unattached","",COUNTIF(B$2:B106,B106)))</f>
        <v/>
      </c>
      <c r="F106" s="41" t="str">
        <f>IF(E106=3,SUMIF(B$2:B106,B106,D$2:D106),"")</f>
        <v/>
      </c>
      <c r="G106" s="42" t="str">
        <f t="shared" si="26"/>
        <v/>
      </c>
      <c r="H106" s="42" t="str">
        <f t="shared" si="27"/>
        <v/>
      </c>
      <c r="I106" s="43" t="str">
        <f t="shared" si="28"/>
        <v/>
      </c>
      <c r="J106" s="42" t="str">
        <f t="shared" si="29"/>
        <v/>
      </c>
      <c r="K106" s="42" t="str">
        <f t="shared" si="30"/>
        <v/>
      </c>
      <c r="L106" s="43" t="str">
        <f t="shared" si="31"/>
        <v/>
      </c>
    </row>
    <row r="107" spans="1:12" s="42" customFormat="1" x14ac:dyDescent="0.25">
      <c r="A107" s="37" t="str">
        <f t="shared" si="19"/>
        <v>-</v>
      </c>
      <c r="B107" s="38" t="str">
        <f>IF(D107="","",Finish!M110)</f>
        <v/>
      </c>
      <c r="C107" s="38" t="str">
        <f>IF(D107="","",Finish!L110)</f>
        <v/>
      </c>
      <c r="D107" s="39" t="str">
        <f>IF(LEFT(Finish!N110,1)="L",Finish!J110,"")</f>
        <v/>
      </c>
      <c r="E107" s="40" t="str">
        <f>IF(B107="","",IF(B107="unattached","",COUNTIF(B$2:B107,B107)))</f>
        <v/>
      </c>
      <c r="F107" s="41" t="str">
        <f>IF(E107=3,SUMIF(B$2:B107,B107,D$2:D107),"")</f>
        <v/>
      </c>
      <c r="G107" s="42" t="str">
        <f t="shared" si="26"/>
        <v/>
      </c>
      <c r="H107" s="42" t="str">
        <f t="shared" si="27"/>
        <v/>
      </c>
      <c r="I107" s="43" t="str">
        <f t="shared" si="28"/>
        <v/>
      </c>
      <c r="J107" s="42" t="str">
        <f t="shared" si="29"/>
        <v/>
      </c>
      <c r="K107" s="42" t="str">
        <f t="shared" si="30"/>
        <v/>
      </c>
      <c r="L107" s="43" t="str">
        <f t="shared" si="31"/>
        <v/>
      </c>
    </row>
    <row r="108" spans="1:12" s="42" customFormat="1" x14ac:dyDescent="0.25">
      <c r="A108" s="37" t="str">
        <f t="shared" si="19"/>
        <v>-</v>
      </c>
      <c r="B108" s="38" t="str">
        <f>IF(D108="","",Finish!M111)</f>
        <v/>
      </c>
      <c r="C108" s="38" t="str">
        <f>IF(D108="","",Finish!L111)</f>
        <v/>
      </c>
      <c r="D108" s="39" t="str">
        <f>IF(LEFT(Finish!N111,1)="L",Finish!J111,"")</f>
        <v/>
      </c>
      <c r="E108" s="40" t="str">
        <f>IF(B108="","",IF(B108="unattached","",COUNTIF(B$2:B108,B108)))</f>
        <v/>
      </c>
      <c r="F108" s="41" t="str">
        <f>IF(E108=3,SUMIF(B$2:B108,B108,D$2:D108),"")</f>
        <v/>
      </c>
      <c r="G108" s="42" t="str">
        <f t="shared" si="26"/>
        <v/>
      </c>
      <c r="H108" s="42" t="str">
        <f t="shared" si="27"/>
        <v/>
      </c>
      <c r="I108" s="43" t="str">
        <f t="shared" si="28"/>
        <v/>
      </c>
      <c r="J108" s="42" t="str">
        <f t="shared" si="29"/>
        <v/>
      </c>
      <c r="K108" s="42" t="str">
        <f t="shared" si="30"/>
        <v/>
      </c>
      <c r="L108" s="43" t="str">
        <f t="shared" si="31"/>
        <v/>
      </c>
    </row>
    <row r="109" spans="1:12" s="42" customFormat="1" x14ac:dyDescent="0.25">
      <c r="A109" s="37" t="str">
        <f t="shared" si="19"/>
        <v>-</v>
      </c>
      <c r="B109" s="38" t="str">
        <f>IF(D109="","",Finish!M112)</f>
        <v/>
      </c>
      <c r="C109" s="38" t="str">
        <f>IF(D109="","",Finish!L112)</f>
        <v/>
      </c>
      <c r="D109" s="39" t="str">
        <f>IF(LEFT(Finish!N112,1)="L",Finish!J112,"")</f>
        <v/>
      </c>
      <c r="E109" s="40" t="str">
        <f>IF(B109="","",IF(B109="unattached","",COUNTIF(B$2:B109,B109)))</f>
        <v/>
      </c>
      <c r="F109" s="41" t="str">
        <f>IF(E109=3,SUMIF(B$2:B109,B109,D$2:D109),"")</f>
        <v/>
      </c>
      <c r="G109" s="42" t="str">
        <f t="shared" si="26"/>
        <v/>
      </c>
      <c r="H109" s="42" t="str">
        <f t="shared" si="27"/>
        <v/>
      </c>
      <c r="I109" s="43" t="str">
        <f t="shared" si="28"/>
        <v/>
      </c>
      <c r="J109" s="42" t="str">
        <f t="shared" si="29"/>
        <v/>
      </c>
      <c r="K109" s="42" t="str">
        <f t="shared" si="30"/>
        <v/>
      </c>
      <c r="L109" s="43" t="str">
        <f t="shared" si="31"/>
        <v/>
      </c>
    </row>
    <row r="110" spans="1:12" s="42" customFormat="1" x14ac:dyDescent="0.25">
      <c r="A110" s="37" t="str">
        <f t="shared" si="19"/>
        <v>-</v>
      </c>
      <c r="B110" s="38" t="str">
        <f>IF(D110="","",Finish!M113)</f>
        <v/>
      </c>
      <c r="C110" s="38" t="str">
        <f>IF(D110="","",Finish!L113)</f>
        <v/>
      </c>
      <c r="D110" s="39" t="str">
        <f>IF(LEFT(Finish!N113,1)="L",Finish!J113,"")</f>
        <v/>
      </c>
      <c r="E110" s="40" t="str">
        <f>IF(B110="","",IF(B110="unattached","",COUNTIF(B$2:B110,B110)))</f>
        <v/>
      </c>
      <c r="F110" s="41" t="str">
        <f>IF(E110=3,SUMIF(B$2:B110,B110,D$2:D110),"")</f>
        <v/>
      </c>
      <c r="G110" s="42" t="str">
        <f t="shared" si="26"/>
        <v/>
      </c>
      <c r="H110" s="42" t="str">
        <f t="shared" si="27"/>
        <v/>
      </c>
      <c r="I110" s="43" t="str">
        <f t="shared" si="28"/>
        <v/>
      </c>
      <c r="J110" s="42" t="str">
        <f t="shared" si="29"/>
        <v/>
      </c>
      <c r="K110" s="42" t="str">
        <f t="shared" si="30"/>
        <v/>
      </c>
      <c r="L110" s="43" t="str">
        <f t="shared" si="31"/>
        <v/>
      </c>
    </row>
    <row r="111" spans="1:12" s="42" customFormat="1" x14ac:dyDescent="0.25">
      <c r="A111" s="37" t="str">
        <f t="shared" si="19"/>
        <v>-</v>
      </c>
      <c r="B111" s="38" t="str">
        <f>IF(D111="","",Finish!M114)</f>
        <v/>
      </c>
      <c r="C111" s="38" t="str">
        <f>IF(D111="","",Finish!L114)</f>
        <v/>
      </c>
      <c r="D111" s="39" t="str">
        <f>IF(LEFT(Finish!N114,1)="L",Finish!J114,"")</f>
        <v/>
      </c>
      <c r="E111" s="40" t="str">
        <f>IF(B111="","",IF(B111="unattached","",COUNTIF(B$2:B111,B111)))</f>
        <v/>
      </c>
      <c r="F111" s="41" t="str">
        <f>IF(E111=3,SUMIF(B$2:B111,B111,D$2:D111),"")</f>
        <v/>
      </c>
      <c r="G111" s="42" t="str">
        <f t="shared" si="26"/>
        <v/>
      </c>
      <c r="H111" s="42" t="str">
        <f t="shared" si="27"/>
        <v/>
      </c>
      <c r="I111" s="43" t="str">
        <f t="shared" si="28"/>
        <v/>
      </c>
      <c r="J111" s="42" t="str">
        <f t="shared" si="29"/>
        <v/>
      </c>
      <c r="K111" s="42" t="str">
        <f t="shared" si="30"/>
        <v/>
      </c>
      <c r="L111" s="43" t="str">
        <f t="shared" si="31"/>
        <v/>
      </c>
    </row>
    <row r="112" spans="1:12" s="42" customFormat="1" x14ac:dyDescent="0.25">
      <c r="A112" s="37" t="str">
        <f t="shared" si="19"/>
        <v>-</v>
      </c>
      <c r="B112" s="38" t="str">
        <f>IF(D112="","",Finish!M115)</f>
        <v/>
      </c>
      <c r="C112" s="38" t="str">
        <f>IF(D112="","",Finish!L115)</f>
        <v/>
      </c>
      <c r="D112" s="39" t="str">
        <f>IF(LEFT(Finish!N115,1)="L",Finish!J115,"")</f>
        <v/>
      </c>
      <c r="E112" s="40" t="str">
        <f>IF(B112="","",IF(B112="unattached","",COUNTIF(B$2:B112,B112)))</f>
        <v/>
      </c>
      <c r="F112" s="41" t="str">
        <f>IF(E112=3,SUMIF(B$2:B112,B112,D$2:D112),"")</f>
        <v/>
      </c>
      <c r="G112" s="42" t="str">
        <f t="shared" si="26"/>
        <v/>
      </c>
      <c r="H112" s="42" t="str">
        <f t="shared" si="27"/>
        <v/>
      </c>
      <c r="I112" s="43" t="str">
        <f t="shared" si="28"/>
        <v/>
      </c>
      <c r="J112" s="42" t="str">
        <f t="shared" si="29"/>
        <v/>
      </c>
      <c r="K112" s="42" t="str">
        <f t="shared" si="30"/>
        <v/>
      </c>
      <c r="L112" s="43" t="str">
        <f t="shared" si="31"/>
        <v/>
      </c>
    </row>
    <row r="113" spans="1:12" s="42" customFormat="1" x14ac:dyDescent="0.25">
      <c r="A113" s="37" t="str">
        <f t="shared" si="19"/>
        <v>-</v>
      </c>
      <c r="B113" s="38" t="str">
        <f>IF(D113="","",Finish!M116)</f>
        <v/>
      </c>
      <c r="C113" s="38" t="str">
        <f>IF(D113="","",Finish!L116)</f>
        <v/>
      </c>
      <c r="D113" s="39" t="str">
        <f>IF(LEFT(Finish!N116,1)="L",Finish!J116,"")</f>
        <v/>
      </c>
      <c r="E113" s="40" t="str">
        <f>IF(B113="","",IF(B113="unattached","",COUNTIF(B$2:B113,B113)))</f>
        <v/>
      </c>
      <c r="F113" s="41" t="str">
        <f>IF(E113=3,SUMIF(B$2:B113,B113,D$2:D113),"")</f>
        <v/>
      </c>
      <c r="G113" s="42" t="str">
        <f t="shared" si="26"/>
        <v/>
      </c>
      <c r="H113" s="42" t="str">
        <f t="shared" si="27"/>
        <v/>
      </c>
      <c r="I113" s="43" t="str">
        <f t="shared" si="28"/>
        <v/>
      </c>
      <c r="J113" s="42" t="str">
        <f t="shared" si="29"/>
        <v/>
      </c>
      <c r="K113" s="42" t="str">
        <f t="shared" si="30"/>
        <v/>
      </c>
      <c r="L113" s="43" t="str">
        <f t="shared" si="31"/>
        <v/>
      </c>
    </row>
    <row r="114" spans="1:12" s="42" customFormat="1" x14ac:dyDescent="0.25">
      <c r="A114" s="37" t="str">
        <f t="shared" si="19"/>
        <v>-</v>
      </c>
      <c r="B114" s="38" t="str">
        <f>IF(D114="","",Finish!M117)</f>
        <v/>
      </c>
      <c r="C114" s="38" t="str">
        <f>IF(D114="","",Finish!L117)</f>
        <v/>
      </c>
      <c r="D114" s="39" t="str">
        <f>IF(LEFT(Finish!N117,1)="L",Finish!J117,"")</f>
        <v/>
      </c>
      <c r="E114" s="40" t="str">
        <f>IF(B114="","",IF(B114="unattached","",COUNTIF(B$2:B114,B114)))</f>
        <v/>
      </c>
      <c r="F114" s="41" t="str">
        <f>IF(E114=3,SUMIF(B$2:B114,B114,D$2:D114),"")</f>
        <v/>
      </c>
      <c r="G114" s="42" t="str">
        <f t="shared" si="26"/>
        <v/>
      </c>
      <c r="H114" s="42" t="str">
        <f t="shared" si="27"/>
        <v/>
      </c>
      <c r="I114" s="43" t="str">
        <f t="shared" si="28"/>
        <v/>
      </c>
      <c r="J114" s="42" t="str">
        <f t="shared" si="29"/>
        <v/>
      </c>
      <c r="K114" s="42" t="str">
        <f t="shared" si="30"/>
        <v/>
      </c>
      <c r="L114" s="43" t="str">
        <f t="shared" si="31"/>
        <v/>
      </c>
    </row>
    <row r="115" spans="1:12" s="42" customFormat="1" x14ac:dyDescent="0.25">
      <c r="A115" s="37" t="str">
        <f t="shared" si="19"/>
        <v>-</v>
      </c>
      <c r="B115" s="38" t="str">
        <f>IF(D115="","",Finish!M118)</f>
        <v/>
      </c>
      <c r="C115" s="38" t="str">
        <f>IF(D115="","",Finish!L118)</f>
        <v/>
      </c>
      <c r="D115" s="39" t="str">
        <f>IF(LEFT(Finish!N118,1)="L",Finish!J118,"")</f>
        <v/>
      </c>
      <c r="E115" s="40" t="str">
        <f>IF(B115="","",IF(B115="unattached","",COUNTIF(B$2:B115,B115)))</f>
        <v/>
      </c>
      <c r="F115" s="41" t="str">
        <f>IF(E115=3,SUMIF(B$2:B115,B115,D$2:D115),"")</f>
        <v/>
      </c>
      <c r="G115" s="42" t="str">
        <f t="shared" si="26"/>
        <v/>
      </c>
      <c r="H115" s="42" t="str">
        <f t="shared" si="27"/>
        <v/>
      </c>
      <c r="I115" s="43" t="str">
        <f t="shared" si="28"/>
        <v/>
      </c>
      <c r="J115" s="42" t="str">
        <f t="shared" si="29"/>
        <v/>
      </c>
      <c r="K115" s="42" t="str">
        <f t="shared" si="30"/>
        <v/>
      </c>
      <c r="L115" s="43" t="str">
        <f t="shared" si="31"/>
        <v/>
      </c>
    </row>
    <row r="116" spans="1:12" s="42" customFormat="1" x14ac:dyDescent="0.25">
      <c r="A116" s="37" t="str">
        <f t="shared" si="19"/>
        <v>-</v>
      </c>
      <c r="B116" s="38" t="str">
        <f>IF(D116="","",Finish!M119)</f>
        <v/>
      </c>
      <c r="C116" s="38" t="str">
        <f>IF(D116="","",Finish!L119)</f>
        <v/>
      </c>
      <c r="D116" s="39" t="str">
        <f>IF(LEFT(Finish!N119,1)="L",Finish!J119,"")</f>
        <v/>
      </c>
      <c r="E116" s="40" t="str">
        <f>IF(B116="","",IF(B116="unattached","",COUNTIF(B$2:B116,B116)))</f>
        <v/>
      </c>
      <c r="F116" s="41" t="str">
        <f>IF(E116=3,SUMIF(B$2:B116,B116,D$2:D116),"")</f>
        <v/>
      </c>
      <c r="G116" s="42" t="str">
        <f t="shared" si="26"/>
        <v/>
      </c>
      <c r="H116" s="42" t="str">
        <f t="shared" si="27"/>
        <v/>
      </c>
      <c r="I116" s="43" t="str">
        <f t="shared" si="28"/>
        <v/>
      </c>
      <c r="J116" s="42" t="str">
        <f t="shared" si="29"/>
        <v/>
      </c>
      <c r="K116" s="42" t="str">
        <f t="shared" si="30"/>
        <v/>
      </c>
      <c r="L116" s="43" t="str">
        <f t="shared" si="31"/>
        <v/>
      </c>
    </row>
    <row r="117" spans="1:12" s="42" customFormat="1" x14ac:dyDescent="0.25">
      <c r="A117" s="37" t="str">
        <f t="shared" si="19"/>
        <v>-</v>
      </c>
      <c r="B117" s="38" t="str">
        <f>IF(D117="","",Finish!M120)</f>
        <v/>
      </c>
      <c r="C117" s="38" t="str">
        <f>IF(D117="","",Finish!L120)</f>
        <v/>
      </c>
      <c r="D117" s="39" t="str">
        <f>IF(LEFT(Finish!N120,1)="L",Finish!J120,"")</f>
        <v/>
      </c>
      <c r="E117" s="40" t="str">
        <f>IF(B117="","",IF(B117="unattached","",COUNTIF(B$2:B117,B117)))</f>
        <v/>
      </c>
      <c r="F117" s="41" t="str">
        <f>IF(E117=3,SUMIF(B$2:B117,B117,D$2:D117),"")</f>
        <v/>
      </c>
      <c r="G117" s="42" t="str">
        <f t="shared" si="26"/>
        <v/>
      </c>
      <c r="H117" s="42" t="str">
        <f t="shared" si="27"/>
        <v/>
      </c>
      <c r="I117" s="43" t="str">
        <f t="shared" si="28"/>
        <v/>
      </c>
      <c r="J117" s="42" t="str">
        <f t="shared" si="29"/>
        <v/>
      </c>
      <c r="K117" s="42" t="str">
        <f t="shared" si="30"/>
        <v/>
      </c>
      <c r="L117" s="43" t="str">
        <f t="shared" si="31"/>
        <v/>
      </c>
    </row>
    <row r="118" spans="1:12" s="42" customFormat="1" x14ac:dyDescent="0.25">
      <c r="A118" s="37" t="str">
        <f t="shared" si="19"/>
        <v>-</v>
      </c>
      <c r="B118" s="38" t="str">
        <f>IF(D118="","",Finish!M121)</f>
        <v/>
      </c>
      <c r="C118" s="38" t="str">
        <f>IF(D118="","",Finish!L121)</f>
        <v/>
      </c>
      <c r="D118" s="39" t="str">
        <f>IF(LEFT(Finish!N121,1)="L",Finish!J121,"")</f>
        <v/>
      </c>
      <c r="E118" s="40" t="str">
        <f>IF(B118="","",IF(B118="unattached","",COUNTIF(B$2:B118,B118)))</f>
        <v/>
      </c>
      <c r="F118" s="41" t="str">
        <f>IF(E118=3,SUMIF(B$2:B118,B118,D$2:D118),"")</f>
        <v/>
      </c>
      <c r="G118" s="42" t="str">
        <f t="shared" si="26"/>
        <v/>
      </c>
      <c r="H118" s="42" t="str">
        <f t="shared" si="27"/>
        <v/>
      </c>
      <c r="I118" s="43" t="str">
        <f t="shared" si="28"/>
        <v/>
      </c>
      <c r="J118" s="42" t="str">
        <f t="shared" si="29"/>
        <v/>
      </c>
      <c r="K118" s="42" t="str">
        <f t="shared" si="30"/>
        <v/>
      </c>
      <c r="L118" s="43" t="str">
        <f t="shared" si="31"/>
        <v/>
      </c>
    </row>
    <row r="119" spans="1:12" s="42" customFormat="1" x14ac:dyDescent="0.25">
      <c r="A119" s="37" t="str">
        <f t="shared" si="19"/>
        <v>-</v>
      </c>
      <c r="B119" s="38" t="str">
        <f>IF(D119="","",Finish!M122)</f>
        <v/>
      </c>
      <c r="C119" s="38" t="str">
        <f>IF(D119="","",Finish!L122)</f>
        <v/>
      </c>
      <c r="D119" s="39" t="str">
        <f>IF(LEFT(Finish!N122,1)="L",Finish!J122,"")</f>
        <v/>
      </c>
      <c r="E119" s="40" t="str">
        <f>IF(B119="","",IF(B119="unattached","",COUNTIF(B$2:B119,B119)))</f>
        <v/>
      </c>
      <c r="F119" s="41" t="str">
        <f>IF(E119=3,SUMIF(B$2:B119,B119,D$2:D119),"")</f>
        <v/>
      </c>
      <c r="G119" s="42" t="str">
        <f t="shared" si="26"/>
        <v/>
      </c>
      <c r="H119" s="42" t="str">
        <f t="shared" si="27"/>
        <v/>
      </c>
      <c r="I119" s="43" t="str">
        <f t="shared" si="28"/>
        <v/>
      </c>
      <c r="J119" s="42" t="str">
        <f t="shared" si="29"/>
        <v/>
      </c>
      <c r="K119" s="42" t="str">
        <f t="shared" si="30"/>
        <v/>
      </c>
      <c r="L119" s="43" t="str">
        <f t="shared" si="31"/>
        <v/>
      </c>
    </row>
    <row r="120" spans="1:12" s="42" customFormat="1" x14ac:dyDescent="0.25">
      <c r="A120" s="37" t="str">
        <f t="shared" si="19"/>
        <v>-</v>
      </c>
      <c r="B120" s="38" t="str">
        <f>IF(D120="","",Finish!M123)</f>
        <v/>
      </c>
      <c r="C120" s="38" t="str">
        <f>IF(D120="","",Finish!L123)</f>
        <v/>
      </c>
      <c r="D120" s="39" t="str">
        <f>IF(LEFT(Finish!N123,1)="L",Finish!J123,"")</f>
        <v/>
      </c>
      <c r="E120" s="40" t="str">
        <f>IF(B120="","",IF(B120="unattached","",COUNTIF(B$2:B120,B120)))</f>
        <v/>
      </c>
      <c r="F120" s="41" t="str">
        <f>IF(E120=3,SUMIF(B$2:B120,B120,D$2:D120),"")</f>
        <v/>
      </c>
      <c r="G120" s="42" t="str">
        <f t="shared" si="26"/>
        <v/>
      </c>
      <c r="H120" s="42" t="str">
        <f t="shared" si="27"/>
        <v/>
      </c>
      <c r="I120" s="43" t="str">
        <f t="shared" si="28"/>
        <v/>
      </c>
      <c r="J120" s="42" t="str">
        <f t="shared" si="29"/>
        <v/>
      </c>
      <c r="K120" s="42" t="str">
        <f t="shared" si="30"/>
        <v/>
      </c>
      <c r="L120" s="43" t="str">
        <f t="shared" si="31"/>
        <v/>
      </c>
    </row>
    <row r="121" spans="1:12" s="42" customFormat="1" x14ac:dyDescent="0.25">
      <c r="A121" s="37" t="str">
        <f t="shared" si="19"/>
        <v>-</v>
      </c>
      <c r="B121" s="38" t="str">
        <f>IF(D121="","",Finish!M124)</f>
        <v/>
      </c>
      <c r="C121" s="38" t="str">
        <f>IF(D121="","",Finish!L124)</f>
        <v/>
      </c>
      <c r="D121" s="39" t="str">
        <f>IF(LEFT(Finish!N124,1)="L",Finish!J124,"")</f>
        <v/>
      </c>
      <c r="E121" s="40" t="str">
        <f>IF(B121="","",IF(B121="unattached","",COUNTIF(B$2:B121,B121)))</f>
        <v/>
      </c>
      <c r="F121" s="41" t="str">
        <f>IF(E121=3,SUMIF(B$2:B121,B121,D$2:D121),"")</f>
        <v/>
      </c>
      <c r="G121" s="42" t="str">
        <f t="shared" si="26"/>
        <v/>
      </c>
      <c r="H121" s="42" t="str">
        <f t="shared" si="27"/>
        <v/>
      </c>
      <c r="I121" s="43" t="str">
        <f t="shared" si="28"/>
        <v/>
      </c>
      <c r="J121" s="42" t="str">
        <f t="shared" si="29"/>
        <v/>
      </c>
      <c r="K121" s="42" t="str">
        <f t="shared" si="30"/>
        <v/>
      </c>
      <c r="L121" s="43" t="str">
        <f t="shared" si="31"/>
        <v/>
      </c>
    </row>
    <row r="122" spans="1:12" s="42" customFormat="1" x14ac:dyDescent="0.25">
      <c r="A122" s="37" t="str">
        <f t="shared" si="19"/>
        <v>-</v>
      </c>
      <c r="B122" s="38" t="str">
        <f>IF(D122="","",Finish!M125)</f>
        <v/>
      </c>
      <c r="C122" s="38" t="str">
        <f>IF(D122="","",Finish!L125)</f>
        <v/>
      </c>
      <c r="D122" s="39" t="str">
        <f>IF(LEFT(Finish!N125,1)="L",Finish!J125,"")</f>
        <v/>
      </c>
      <c r="E122" s="40" t="str">
        <f>IF(B122="","",IF(B122="unattached","",COUNTIF(B$2:B122,B122)))</f>
        <v/>
      </c>
      <c r="F122" s="41" t="str">
        <f>IF(E122=3,SUMIF(B$2:B122,B122,D$2:D122),"")</f>
        <v/>
      </c>
      <c r="G122" s="42" t="str">
        <f t="shared" si="26"/>
        <v/>
      </c>
      <c r="H122" s="42" t="str">
        <f t="shared" si="27"/>
        <v/>
      </c>
      <c r="I122" s="43" t="str">
        <f t="shared" si="28"/>
        <v/>
      </c>
      <c r="J122" s="42" t="str">
        <f t="shared" si="29"/>
        <v/>
      </c>
      <c r="K122" s="42" t="str">
        <f t="shared" si="30"/>
        <v/>
      </c>
      <c r="L122" s="43" t="str">
        <f t="shared" si="31"/>
        <v/>
      </c>
    </row>
    <row r="123" spans="1:12" s="42" customFormat="1" x14ac:dyDescent="0.25">
      <c r="A123" s="37" t="str">
        <f t="shared" si="19"/>
        <v>-</v>
      </c>
      <c r="B123" s="38" t="str">
        <f>IF(D123="","",Finish!M126)</f>
        <v/>
      </c>
      <c r="C123" s="38" t="str">
        <f>IF(D123="","",Finish!L126)</f>
        <v/>
      </c>
      <c r="D123" s="39" t="str">
        <f>IF(LEFT(Finish!N126,1)="L",Finish!J126,"")</f>
        <v/>
      </c>
      <c r="E123" s="40" t="str">
        <f>IF(B123="","",IF(B123="unattached","",COUNTIF(B$2:B123,B123)))</f>
        <v/>
      </c>
      <c r="F123" s="41" t="str">
        <f>IF(E123=3,SUMIF(B$2:B123,B123,D$2:D123),"")</f>
        <v/>
      </c>
      <c r="G123" s="42" t="str">
        <f t="shared" si="26"/>
        <v/>
      </c>
      <c r="H123" s="42" t="str">
        <f t="shared" si="27"/>
        <v/>
      </c>
      <c r="I123" s="43" t="str">
        <f t="shared" si="28"/>
        <v/>
      </c>
      <c r="J123" s="42" t="str">
        <f t="shared" si="29"/>
        <v/>
      </c>
      <c r="K123" s="42" t="str">
        <f t="shared" si="30"/>
        <v/>
      </c>
      <c r="L123" s="43" t="str">
        <f t="shared" si="31"/>
        <v/>
      </c>
    </row>
    <row r="124" spans="1:12" s="42" customFormat="1" x14ac:dyDescent="0.25">
      <c r="A124" s="37" t="str">
        <f t="shared" si="19"/>
        <v>-</v>
      </c>
      <c r="B124" s="38" t="str">
        <f>IF(D124="","",Finish!M127)</f>
        <v/>
      </c>
      <c r="C124" s="38" t="str">
        <f>IF(D124="","",Finish!L127)</f>
        <v/>
      </c>
      <c r="D124" s="39" t="str">
        <f>IF(LEFT(Finish!N127,1)="L",Finish!J127,"")</f>
        <v/>
      </c>
      <c r="E124" s="40" t="str">
        <f>IF(B124="","",IF(B124="unattached","",COUNTIF(B$2:B124,B124)))</f>
        <v/>
      </c>
      <c r="F124" s="41" t="str">
        <f>IF(E124=3,SUMIF(B$2:B124,B124,D$2:D124),"")</f>
        <v/>
      </c>
      <c r="G124" s="42" t="str">
        <f t="shared" si="26"/>
        <v/>
      </c>
      <c r="H124" s="42" t="str">
        <f t="shared" si="27"/>
        <v/>
      </c>
      <c r="I124" s="43" t="str">
        <f t="shared" si="28"/>
        <v/>
      </c>
      <c r="J124" s="42" t="str">
        <f t="shared" si="29"/>
        <v/>
      </c>
      <c r="K124" s="42" t="str">
        <f t="shared" si="30"/>
        <v/>
      </c>
      <c r="L124" s="43" t="str">
        <f t="shared" si="31"/>
        <v/>
      </c>
    </row>
    <row r="125" spans="1:12" s="42" customFormat="1" x14ac:dyDescent="0.25">
      <c r="A125" s="37" t="str">
        <f t="shared" si="19"/>
        <v>-</v>
      </c>
      <c r="B125" s="38" t="str">
        <f>IF(D125="","",Finish!M128)</f>
        <v/>
      </c>
      <c r="C125" s="38" t="str">
        <f>IF(D125="","",Finish!L128)</f>
        <v/>
      </c>
      <c r="D125" s="39" t="str">
        <f>IF(LEFT(Finish!N128,1)="L",Finish!J128,"")</f>
        <v/>
      </c>
      <c r="E125" s="40" t="str">
        <f>IF(B125="","",IF(B125="unattached","",COUNTIF(B$2:B125,B125)))</f>
        <v/>
      </c>
      <c r="F125" s="41" t="str">
        <f>IF(E125=3,SUMIF(B$2:B125,B125,D$2:D125),"")</f>
        <v/>
      </c>
      <c r="G125" s="42" t="str">
        <f t="shared" si="26"/>
        <v/>
      </c>
      <c r="H125" s="42" t="str">
        <f t="shared" si="27"/>
        <v/>
      </c>
      <c r="I125" s="43" t="str">
        <f t="shared" si="28"/>
        <v/>
      </c>
      <c r="J125" s="42" t="str">
        <f t="shared" si="29"/>
        <v/>
      </c>
      <c r="K125" s="42" t="str">
        <f t="shared" si="30"/>
        <v/>
      </c>
      <c r="L125" s="43" t="str">
        <f t="shared" si="31"/>
        <v/>
      </c>
    </row>
    <row r="126" spans="1:12" s="42" customFormat="1" x14ac:dyDescent="0.25">
      <c r="A126" s="37" t="str">
        <f t="shared" si="19"/>
        <v>-</v>
      </c>
      <c r="B126" s="38" t="str">
        <f>IF(D126="","",Finish!M129)</f>
        <v/>
      </c>
      <c r="C126" s="38" t="str">
        <f>IF(D126="","",Finish!L129)</f>
        <v/>
      </c>
      <c r="D126" s="39" t="str">
        <f>IF(LEFT(Finish!N129,1)="L",Finish!J129,"")</f>
        <v/>
      </c>
      <c r="E126" s="40" t="str">
        <f>IF(B126="","",IF(B126="unattached","",COUNTIF(B$2:B126,B126)))</f>
        <v/>
      </c>
      <c r="F126" s="41" t="str">
        <f>IF(E126=3,SUMIF(B$2:B126,B126,D$2:D126),"")</f>
        <v/>
      </c>
      <c r="G126" s="42" t="str">
        <f t="shared" si="26"/>
        <v/>
      </c>
      <c r="H126" s="42" t="str">
        <f t="shared" si="27"/>
        <v/>
      </c>
      <c r="I126" s="43" t="str">
        <f t="shared" si="28"/>
        <v/>
      </c>
      <c r="J126" s="42" t="str">
        <f t="shared" si="29"/>
        <v/>
      </c>
      <c r="K126" s="42" t="str">
        <f t="shared" si="30"/>
        <v/>
      </c>
      <c r="L126" s="43" t="str">
        <f t="shared" si="31"/>
        <v/>
      </c>
    </row>
    <row r="127" spans="1:12" s="42" customFormat="1" x14ac:dyDescent="0.25">
      <c r="A127" s="37" t="str">
        <f t="shared" si="19"/>
        <v>-</v>
      </c>
      <c r="B127" s="38" t="str">
        <f>IF(D127="","",Finish!M130)</f>
        <v/>
      </c>
      <c r="C127" s="38" t="str">
        <f>IF(D127="","",Finish!L130)</f>
        <v/>
      </c>
      <c r="D127" s="39" t="str">
        <f>IF(LEFT(Finish!N130,1)="L",Finish!J130,"")</f>
        <v/>
      </c>
      <c r="E127" s="40" t="str">
        <f>IF(B127="","",IF(B127="unattached","",COUNTIF(B$2:B127,B127)))</f>
        <v/>
      </c>
      <c r="F127" s="41" t="str">
        <f>IF(E127=3,SUMIF(B$2:B127,B127,D$2:D127),"")</f>
        <v/>
      </c>
      <c r="G127" s="42" t="str">
        <f t="shared" si="26"/>
        <v/>
      </c>
      <c r="H127" s="42" t="str">
        <f t="shared" si="27"/>
        <v/>
      </c>
      <c r="I127" s="43" t="str">
        <f t="shared" si="28"/>
        <v/>
      </c>
      <c r="J127" s="42" t="str">
        <f t="shared" si="29"/>
        <v/>
      </c>
      <c r="K127" s="42" t="str">
        <f t="shared" si="30"/>
        <v/>
      </c>
      <c r="L127" s="43" t="str">
        <f t="shared" si="31"/>
        <v/>
      </c>
    </row>
    <row r="128" spans="1:12" s="42" customFormat="1" x14ac:dyDescent="0.25">
      <c r="A128" s="37" t="str">
        <f t="shared" si="19"/>
        <v>-</v>
      </c>
      <c r="B128" s="38" t="str">
        <f>IF(D128="","",Finish!M131)</f>
        <v/>
      </c>
      <c r="C128" s="38" t="str">
        <f>IF(D128="","",Finish!L131)</f>
        <v/>
      </c>
      <c r="D128" s="39" t="str">
        <f>IF(LEFT(Finish!N131,1)="L",Finish!J131,"")</f>
        <v/>
      </c>
      <c r="E128" s="40" t="str">
        <f>IF(B128="","",IF(B128="unattached","",COUNTIF(B$2:B128,B128)))</f>
        <v/>
      </c>
      <c r="F128" s="41" t="str">
        <f>IF(E128=3,SUMIF(B$2:B128,B128,D$2:D128),"")</f>
        <v/>
      </c>
      <c r="G128" s="42" t="str">
        <f t="shared" si="26"/>
        <v/>
      </c>
      <c r="H128" s="42" t="str">
        <f t="shared" si="27"/>
        <v/>
      </c>
      <c r="I128" s="43" t="str">
        <f t="shared" si="28"/>
        <v/>
      </c>
      <c r="J128" s="42" t="str">
        <f t="shared" si="29"/>
        <v/>
      </c>
      <c r="K128" s="42" t="str">
        <f t="shared" si="30"/>
        <v/>
      </c>
      <c r="L128" s="43" t="str">
        <f t="shared" si="31"/>
        <v/>
      </c>
    </row>
    <row r="129" spans="1:12" s="42" customFormat="1" x14ac:dyDescent="0.25">
      <c r="A129" s="37" t="str">
        <f t="shared" si="19"/>
        <v>-</v>
      </c>
      <c r="B129" s="38" t="str">
        <f>IF(D129="","",Finish!M132)</f>
        <v/>
      </c>
      <c r="C129" s="38" t="str">
        <f>IF(D129="","",Finish!L132)</f>
        <v/>
      </c>
      <c r="D129" s="39" t="str">
        <f>IF(LEFT(Finish!N132,1)="L",Finish!J132,"")</f>
        <v/>
      </c>
      <c r="E129" s="40" t="str">
        <f>IF(B129="","",IF(B129="unattached","",COUNTIF(B$2:B129,B129)))</f>
        <v/>
      </c>
      <c r="F129" s="41" t="str">
        <f>IF(E129=3,SUMIF(B$2:B129,B129,D$2:D129),"")</f>
        <v/>
      </c>
      <c r="G129" s="42" t="str">
        <f t="shared" si="26"/>
        <v/>
      </c>
      <c r="H129" s="42" t="str">
        <f t="shared" si="27"/>
        <v/>
      </c>
      <c r="I129" s="43" t="str">
        <f t="shared" si="28"/>
        <v/>
      </c>
      <c r="J129" s="42" t="str">
        <f t="shared" si="29"/>
        <v/>
      </c>
      <c r="K129" s="42" t="str">
        <f t="shared" si="30"/>
        <v/>
      </c>
      <c r="L129" s="43" t="str">
        <f t="shared" si="31"/>
        <v/>
      </c>
    </row>
    <row r="130" spans="1:12" s="42" customFormat="1" x14ac:dyDescent="0.25">
      <c r="A130" s="37" t="str">
        <f t="shared" si="19"/>
        <v>-</v>
      </c>
      <c r="B130" s="38" t="str">
        <f>IF(D130="","",Finish!M133)</f>
        <v/>
      </c>
      <c r="C130" s="38" t="str">
        <f>IF(D130="","",Finish!L133)</f>
        <v/>
      </c>
      <c r="D130" s="39" t="str">
        <f>IF(LEFT(Finish!N133,1)="L",Finish!J133,"")</f>
        <v/>
      </c>
      <c r="E130" s="40" t="str">
        <f>IF(B130="","",IF(B130="unattached","",COUNTIF(B$2:B130,B130)))</f>
        <v/>
      </c>
      <c r="F130" s="41" t="str">
        <f>IF(E130=3,SUMIF(B$2:B130,B130,D$2:D130),"")</f>
        <v/>
      </c>
      <c r="G130" s="42" t="str">
        <f t="shared" si="26"/>
        <v/>
      </c>
      <c r="H130" s="42" t="str">
        <f t="shared" si="27"/>
        <v/>
      </c>
      <c r="I130" s="43" t="str">
        <f t="shared" si="28"/>
        <v/>
      </c>
      <c r="J130" s="42" t="str">
        <f t="shared" si="29"/>
        <v/>
      </c>
      <c r="K130" s="42" t="str">
        <f t="shared" si="30"/>
        <v/>
      </c>
      <c r="L130" s="43" t="str">
        <f t="shared" si="31"/>
        <v/>
      </c>
    </row>
    <row r="131" spans="1:12" s="42" customFormat="1" x14ac:dyDescent="0.25">
      <c r="A131" s="37" t="str">
        <f t="shared" ref="A131:A194" si="32">IF($F131="","-",RANK($F131,$F:$F,1))</f>
        <v>-</v>
      </c>
      <c r="B131" s="38" t="str">
        <f>IF(D131="","",Finish!M134)</f>
        <v/>
      </c>
      <c r="C131" s="38" t="str">
        <f>IF(D131="","",Finish!L134)</f>
        <v/>
      </c>
      <c r="D131" s="39" t="str">
        <f>IF(LEFT(Finish!N134,1)="L",Finish!J134,"")</f>
        <v/>
      </c>
      <c r="E131" s="40" t="str">
        <f>IF(B131="","",IF(B131="unattached","",COUNTIF(B$2:B131,B131)))</f>
        <v/>
      </c>
      <c r="F131" s="41" t="str">
        <f>IF(E131=3,SUMIF(B$2:B131,B131,D$2:D131),"")</f>
        <v/>
      </c>
      <c r="G131" s="42" t="str">
        <f t="shared" si="26"/>
        <v/>
      </c>
      <c r="H131" s="42" t="str">
        <f t="shared" si="27"/>
        <v/>
      </c>
      <c r="I131" s="43" t="str">
        <f t="shared" si="28"/>
        <v/>
      </c>
      <c r="J131" s="42" t="str">
        <f t="shared" si="29"/>
        <v/>
      </c>
      <c r="K131" s="42" t="str">
        <f t="shared" si="30"/>
        <v/>
      </c>
      <c r="L131" s="43" t="str">
        <f t="shared" si="31"/>
        <v/>
      </c>
    </row>
    <row r="132" spans="1:12" s="42" customFormat="1" x14ac:dyDescent="0.25">
      <c r="A132" s="37" t="str">
        <f t="shared" si="32"/>
        <v>-</v>
      </c>
      <c r="B132" s="38" t="str">
        <f>IF(D132="","",Finish!M135)</f>
        <v/>
      </c>
      <c r="C132" s="38" t="str">
        <f>IF(D132="","",Finish!L135)</f>
        <v/>
      </c>
      <c r="D132" s="39" t="str">
        <f>IF(LEFT(Finish!N135,1)="L",Finish!J135,"")</f>
        <v/>
      </c>
      <c r="E132" s="40" t="str">
        <f>IF(B132="","",IF(B132="unattached","",COUNTIF(B$2:B132,B132)))</f>
        <v/>
      </c>
      <c r="F132" s="41" t="str">
        <f>IF(E132=3,SUMIF(B$2:B132,B132,D$2:D132),"")</f>
        <v/>
      </c>
      <c r="G132" s="42" t="str">
        <f t="shared" si="26"/>
        <v/>
      </c>
      <c r="H132" s="42" t="str">
        <f t="shared" si="27"/>
        <v/>
      </c>
      <c r="I132" s="43" t="str">
        <f t="shared" si="28"/>
        <v/>
      </c>
      <c r="J132" s="42" t="str">
        <f t="shared" si="29"/>
        <v/>
      </c>
      <c r="K132" s="42" t="str">
        <f t="shared" si="30"/>
        <v/>
      </c>
      <c r="L132" s="43" t="str">
        <f t="shared" si="31"/>
        <v/>
      </c>
    </row>
    <row r="133" spans="1:12" s="42" customFormat="1" x14ac:dyDescent="0.25">
      <c r="A133" s="37" t="str">
        <f t="shared" si="32"/>
        <v>-</v>
      </c>
      <c r="B133" s="38" t="str">
        <f>IF(D133="","",Finish!M136)</f>
        <v/>
      </c>
      <c r="C133" s="38" t="str">
        <f>IF(D133="","",Finish!L136)</f>
        <v/>
      </c>
      <c r="D133" s="39" t="str">
        <f>IF(LEFT(Finish!N136,1)="L",Finish!J136,"")</f>
        <v/>
      </c>
      <c r="E133" s="40" t="str">
        <f>IF(B133="","",IF(B133="unattached","",COUNTIF(B$2:B133,B133)))</f>
        <v/>
      </c>
      <c r="F133" s="41" t="str">
        <f>IF(E133=3,SUMIF(B$2:B133,B133,D$2:D133),"")</f>
        <v/>
      </c>
      <c r="G133" s="42" t="str">
        <f t="shared" si="26"/>
        <v/>
      </c>
      <c r="H133" s="42" t="str">
        <f t="shared" si="27"/>
        <v/>
      </c>
      <c r="I133" s="43" t="str">
        <f t="shared" si="28"/>
        <v/>
      </c>
      <c r="J133" s="42" t="str">
        <f t="shared" si="29"/>
        <v/>
      </c>
      <c r="K133" s="42" t="str">
        <f t="shared" si="30"/>
        <v/>
      </c>
      <c r="L133" s="43" t="str">
        <f t="shared" si="31"/>
        <v/>
      </c>
    </row>
    <row r="134" spans="1:12" s="42" customFormat="1" x14ac:dyDescent="0.25">
      <c r="A134" s="37" t="str">
        <f t="shared" si="32"/>
        <v>-</v>
      </c>
      <c r="B134" s="38" t="str">
        <f>IF(D134="","",Finish!M137)</f>
        <v/>
      </c>
      <c r="C134" s="38" t="str">
        <f>IF(D134="","",Finish!L137)</f>
        <v/>
      </c>
      <c r="D134" s="39" t="str">
        <f>IF(LEFT(Finish!N137,1)="L",Finish!J137,"")</f>
        <v/>
      </c>
      <c r="E134" s="40" t="str">
        <f>IF(B134="","",IF(B134="unattached","",COUNTIF(B$2:B134,B134)))</f>
        <v/>
      </c>
      <c r="F134" s="41" t="str">
        <f>IF(E134=3,SUMIF(B$2:B134,B134,D$2:D134),"")</f>
        <v/>
      </c>
      <c r="G134" s="42" t="str">
        <f t="shared" si="26"/>
        <v/>
      </c>
      <c r="H134" s="42" t="str">
        <f t="shared" si="27"/>
        <v/>
      </c>
      <c r="I134" s="43" t="str">
        <f t="shared" si="28"/>
        <v/>
      </c>
      <c r="J134" s="42" t="str">
        <f t="shared" si="29"/>
        <v/>
      </c>
      <c r="K134" s="42" t="str">
        <f t="shared" si="30"/>
        <v/>
      </c>
      <c r="L134" s="43" t="str">
        <f t="shared" si="31"/>
        <v/>
      </c>
    </row>
    <row r="135" spans="1:12" s="42" customFormat="1" x14ac:dyDescent="0.25">
      <c r="A135" s="37" t="str">
        <f t="shared" si="32"/>
        <v>-</v>
      </c>
      <c r="B135" s="38" t="str">
        <f>IF(D135="","",Finish!M138)</f>
        <v/>
      </c>
      <c r="C135" s="38" t="str">
        <f>IF(D135="","",Finish!L138)</f>
        <v/>
      </c>
      <c r="D135" s="39" t="str">
        <f>IF(LEFT(Finish!N138,1)="L",Finish!J138,"")</f>
        <v/>
      </c>
      <c r="E135" s="40" t="str">
        <f>IF(B135="","",IF(B135="unattached","",COUNTIF(B$2:B135,B135)))</f>
        <v/>
      </c>
      <c r="F135" s="41" t="str">
        <f>IF(E135=3,SUMIF(B$2:B135,B135,D$2:D135),"")</f>
        <v/>
      </c>
      <c r="G135" s="42" t="str">
        <f t="shared" si="26"/>
        <v/>
      </c>
      <c r="H135" s="42" t="str">
        <f t="shared" si="27"/>
        <v/>
      </c>
      <c r="I135" s="43" t="str">
        <f t="shared" si="28"/>
        <v/>
      </c>
      <c r="J135" s="42" t="str">
        <f t="shared" si="29"/>
        <v/>
      </c>
      <c r="K135" s="42" t="str">
        <f t="shared" si="30"/>
        <v/>
      </c>
      <c r="L135" s="43" t="str">
        <f t="shared" si="31"/>
        <v/>
      </c>
    </row>
    <row r="136" spans="1:12" s="42" customFormat="1" x14ac:dyDescent="0.25">
      <c r="A136" s="37" t="str">
        <f t="shared" si="32"/>
        <v>-</v>
      </c>
      <c r="B136" s="38" t="str">
        <f>IF(D136="","",Finish!M139)</f>
        <v/>
      </c>
      <c r="C136" s="38" t="str">
        <f>IF(D136="","",Finish!L139)</f>
        <v/>
      </c>
      <c r="D136" s="39" t="str">
        <f>IF(LEFT(Finish!N139,1)="L",Finish!J139,"")</f>
        <v/>
      </c>
      <c r="E136" s="40" t="str">
        <f>IF(B136="","",IF(B136="unattached","",COUNTIF(B$2:B136,B136)))</f>
        <v/>
      </c>
      <c r="F136" s="41" t="str">
        <f>IF(E136=3,SUMIF(B$2:B136,B136,D$2:D136),"")</f>
        <v/>
      </c>
      <c r="G136" s="42" t="str">
        <f t="shared" si="26"/>
        <v/>
      </c>
      <c r="H136" s="42" t="str">
        <f t="shared" si="27"/>
        <v/>
      </c>
      <c r="I136" s="43" t="str">
        <f t="shared" si="28"/>
        <v/>
      </c>
      <c r="J136" s="42" t="str">
        <f t="shared" si="29"/>
        <v/>
      </c>
      <c r="K136" s="42" t="str">
        <f t="shared" si="30"/>
        <v/>
      </c>
      <c r="L136" s="43" t="str">
        <f t="shared" si="31"/>
        <v/>
      </c>
    </row>
    <row r="137" spans="1:12" s="42" customFormat="1" x14ac:dyDescent="0.25">
      <c r="A137" s="37" t="str">
        <f t="shared" si="32"/>
        <v>-</v>
      </c>
      <c r="B137" s="38" t="str">
        <f>IF(D137="","",Finish!M140)</f>
        <v/>
      </c>
      <c r="C137" s="38" t="str">
        <f>IF(D137="","",Finish!L140)</f>
        <v/>
      </c>
      <c r="D137" s="39" t="str">
        <f>IF(LEFT(Finish!N140,1)="L",Finish!J140,"")</f>
        <v/>
      </c>
      <c r="E137" s="40" t="str">
        <f>IF(B137="","",IF(B137="unattached","",COUNTIF(B$2:B137,B137)))</f>
        <v/>
      </c>
      <c r="F137" s="41" t="str">
        <f>IF(E137=3,SUMIF(B$2:B137,B137,D$2:D137),"")</f>
        <v/>
      </c>
      <c r="G137" s="42" t="str">
        <f t="shared" si="26"/>
        <v/>
      </c>
      <c r="H137" s="42" t="str">
        <f t="shared" si="27"/>
        <v/>
      </c>
      <c r="I137" s="43" t="str">
        <f t="shared" si="28"/>
        <v/>
      </c>
      <c r="J137" s="42" t="str">
        <f t="shared" si="29"/>
        <v/>
      </c>
      <c r="K137" s="42" t="str">
        <f t="shared" si="30"/>
        <v/>
      </c>
      <c r="L137" s="43" t="str">
        <f t="shared" si="31"/>
        <v/>
      </c>
    </row>
    <row r="138" spans="1:12" s="42" customFormat="1" x14ac:dyDescent="0.25">
      <c r="A138" s="37" t="str">
        <f t="shared" si="32"/>
        <v>-</v>
      </c>
      <c r="B138" s="38" t="str">
        <f>IF(D138="","",Finish!M141)</f>
        <v/>
      </c>
      <c r="C138" s="38" t="str">
        <f>IF(D138="","",Finish!L141)</f>
        <v/>
      </c>
      <c r="D138" s="39" t="str">
        <f>IF(LEFT(Finish!N141,1)="L",Finish!J141,"")</f>
        <v/>
      </c>
      <c r="E138" s="40" t="str">
        <f>IF(B138="","",IF(B138="unattached","",COUNTIF(B$2:B138,B138)))</f>
        <v/>
      </c>
      <c r="F138" s="41" t="str">
        <f>IF(E138=3,SUMIF(B$2:B138,B138,D$2:D138),"")</f>
        <v/>
      </c>
      <c r="G138" s="42" t="str">
        <f t="shared" si="26"/>
        <v/>
      </c>
      <c r="H138" s="42" t="str">
        <f t="shared" si="27"/>
        <v/>
      </c>
      <c r="I138" s="43" t="str">
        <f t="shared" si="28"/>
        <v/>
      </c>
      <c r="J138" s="42" t="str">
        <f t="shared" si="29"/>
        <v/>
      </c>
      <c r="K138" s="42" t="str">
        <f t="shared" si="30"/>
        <v/>
      </c>
      <c r="L138" s="43" t="str">
        <f t="shared" si="31"/>
        <v/>
      </c>
    </row>
    <row r="139" spans="1:12" s="42" customFormat="1" x14ac:dyDescent="0.25">
      <c r="A139" s="37" t="str">
        <f t="shared" si="32"/>
        <v>-</v>
      </c>
      <c r="B139" s="38" t="str">
        <f>IF(D139="","",Finish!M142)</f>
        <v/>
      </c>
      <c r="C139" s="38" t="str">
        <f>IF(D139="","",Finish!L142)</f>
        <v/>
      </c>
      <c r="D139" s="39" t="str">
        <f>IF(LEFT(Finish!N142,1)="L",Finish!J142,"")</f>
        <v/>
      </c>
      <c r="E139" s="40" t="str">
        <f>IF(B139="","",IF(B139="unattached","",COUNTIF(B$2:B139,B139)))</f>
        <v/>
      </c>
      <c r="F139" s="41" t="str">
        <f>IF(E139=3,SUMIF(B$2:B139,B139,D$2:D139),"")</f>
        <v/>
      </c>
      <c r="G139" s="42" t="str">
        <f t="shared" si="26"/>
        <v/>
      </c>
      <c r="H139" s="42" t="str">
        <f t="shared" si="27"/>
        <v/>
      </c>
      <c r="I139" s="43" t="str">
        <f t="shared" si="28"/>
        <v/>
      </c>
      <c r="J139" s="42" t="str">
        <f t="shared" si="29"/>
        <v/>
      </c>
      <c r="K139" s="42" t="str">
        <f t="shared" si="30"/>
        <v/>
      </c>
      <c r="L139" s="43" t="str">
        <f t="shared" si="31"/>
        <v/>
      </c>
    </row>
    <row r="140" spans="1:12" s="42" customFormat="1" x14ac:dyDescent="0.25">
      <c r="A140" s="37" t="str">
        <f t="shared" si="32"/>
        <v>-</v>
      </c>
      <c r="B140" s="38" t="str">
        <f>IF(D140="","",Finish!M143)</f>
        <v/>
      </c>
      <c r="C140" s="38" t="str">
        <f>IF(D140="","",Finish!L143)</f>
        <v/>
      </c>
      <c r="D140" s="39" t="str">
        <f>IF(LEFT(Finish!N143,1)="L",Finish!J143,"")</f>
        <v/>
      </c>
      <c r="E140" s="40" t="str">
        <f>IF(B140="","",IF(B140="unattached","",COUNTIF(B$2:B140,B140)))</f>
        <v/>
      </c>
      <c r="F140" s="41" t="str">
        <f>IF(E140=3,SUMIF(B$2:B140,B140,D$2:D140),"")</f>
        <v/>
      </c>
      <c r="G140" s="42" t="str">
        <f t="shared" si="26"/>
        <v/>
      </c>
      <c r="H140" s="42" t="str">
        <f t="shared" si="27"/>
        <v/>
      </c>
      <c r="I140" s="43" t="str">
        <f t="shared" si="28"/>
        <v/>
      </c>
      <c r="J140" s="42" t="str">
        <f t="shared" si="29"/>
        <v/>
      </c>
      <c r="K140" s="42" t="str">
        <f t="shared" si="30"/>
        <v/>
      </c>
      <c r="L140" s="43" t="str">
        <f t="shared" si="31"/>
        <v/>
      </c>
    </row>
    <row r="141" spans="1:12" s="42" customFormat="1" x14ac:dyDescent="0.25">
      <c r="A141" s="37" t="str">
        <f t="shared" si="32"/>
        <v>-</v>
      </c>
      <c r="B141" s="38" t="str">
        <f>IF(D141="","",Finish!M144)</f>
        <v/>
      </c>
      <c r="C141" s="38" t="str">
        <f>IF(D141="","",Finish!L144)</f>
        <v/>
      </c>
      <c r="D141" s="39" t="str">
        <f>IF(LEFT(Finish!N144,1)="L",Finish!J144,"")</f>
        <v/>
      </c>
      <c r="E141" s="40" t="str">
        <f>IF(B141="","",IF(B141="unattached","",COUNTIF(B$2:B141,B141)))</f>
        <v/>
      </c>
      <c r="F141" s="41" t="str">
        <f>IF(E141=3,SUMIF(B$2:B141,B141,D$2:D141),"")</f>
        <v/>
      </c>
      <c r="G141" s="42" t="str">
        <f t="shared" si="26"/>
        <v/>
      </c>
      <c r="H141" s="42" t="str">
        <f t="shared" si="27"/>
        <v/>
      </c>
      <c r="I141" s="43" t="str">
        <f t="shared" si="28"/>
        <v/>
      </c>
      <c r="J141" s="42" t="str">
        <f t="shared" si="29"/>
        <v/>
      </c>
      <c r="K141" s="42" t="str">
        <f t="shared" si="30"/>
        <v/>
      </c>
      <c r="L141" s="43" t="str">
        <f t="shared" si="31"/>
        <v/>
      </c>
    </row>
    <row r="142" spans="1:12" s="42" customFormat="1" x14ac:dyDescent="0.25">
      <c r="A142" s="37" t="str">
        <f t="shared" si="32"/>
        <v>-</v>
      </c>
      <c r="B142" s="38" t="str">
        <f>IF(D142="","",Finish!M145)</f>
        <v/>
      </c>
      <c r="C142" s="38" t="str">
        <f>IF(D142="","",Finish!L145)</f>
        <v/>
      </c>
      <c r="D142" s="39" t="str">
        <f>IF(LEFT(Finish!N145,1)="L",Finish!J145,"")</f>
        <v/>
      </c>
      <c r="E142" s="40" t="str">
        <f>IF(B142="","",IF(B142="unattached","",COUNTIF(B$2:B142,B142)))</f>
        <v/>
      </c>
      <c r="F142" s="41" t="str">
        <f>IF(E142=3,SUMIF(B$2:B142,B142,D$2:D142),"")</f>
        <v/>
      </c>
      <c r="G142" s="42" t="str">
        <f t="shared" si="26"/>
        <v/>
      </c>
      <c r="H142" s="42" t="str">
        <f t="shared" si="27"/>
        <v/>
      </c>
      <c r="I142" s="43" t="str">
        <f t="shared" si="28"/>
        <v/>
      </c>
      <c r="J142" s="42" t="str">
        <f t="shared" si="29"/>
        <v/>
      </c>
      <c r="K142" s="42" t="str">
        <f t="shared" si="30"/>
        <v/>
      </c>
      <c r="L142" s="43" t="str">
        <f t="shared" si="31"/>
        <v/>
      </c>
    </row>
    <row r="143" spans="1:12" s="42" customFormat="1" x14ac:dyDescent="0.25">
      <c r="A143" s="37" t="str">
        <f t="shared" si="32"/>
        <v>-</v>
      </c>
      <c r="B143" s="38" t="str">
        <f>IF(D143="","",Finish!M146)</f>
        <v/>
      </c>
      <c r="C143" s="38" t="str">
        <f>IF(D143="","",Finish!L146)</f>
        <v/>
      </c>
      <c r="D143" s="39" t="str">
        <f>IF(LEFT(Finish!N146,1)="L",Finish!J146,"")</f>
        <v/>
      </c>
      <c r="E143" s="40" t="str">
        <f>IF(B143="","",IF(B143="unattached","",COUNTIF(B$2:B143,B143)))</f>
        <v/>
      </c>
      <c r="F143" s="41" t="str">
        <f>IF(E143=3,SUMIF(B$2:B143,B143,D$2:D143),"")</f>
        <v/>
      </c>
      <c r="G143" s="42" t="str">
        <f t="shared" si="26"/>
        <v/>
      </c>
      <c r="H143" s="42" t="str">
        <f t="shared" si="27"/>
        <v/>
      </c>
      <c r="I143" s="43" t="str">
        <f t="shared" si="28"/>
        <v/>
      </c>
      <c r="J143" s="42" t="str">
        <f t="shared" si="29"/>
        <v/>
      </c>
      <c r="K143" s="42" t="str">
        <f t="shared" si="30"/>
        <v/>
      </c>
      <c r="L143" s="43" t="str">
        <f t="shared" si="31"/>
        <v/>
      </c>
    </row>
    <row r="144" spans="1:12" s="42" customFormat="1" x14ac:dyDescent="0.25">
      <c r="A144" s="37" t="str">
        <f t="shared" si="32"/>
        <v>-</v>
      </c>
      <c r="B144" s="38" t="str">
        <f>IF(D144="","",Finish!M147)</f>
        <v/>
      </c>
      <c r="C144" s="38" t="str">
        <f>IF(D144="","",Finish!L147)</f>
        <v/>
      </c>
      <c r="D144" s="39" t="str">
        <f>IF(LEFT(Finish!N147,1)="L",Finish!J147,"")</f>
        <v/>
      </c>
      <c r="E144" s="40" t="str">
        <f>IF(B144="","",IF(B144="unattached","",COUNTIF(B$2:B144,B144)))</f>
        <v/>
      </c>
      <c r="F144" s="41" t="str">
        <f>IF(E144=3,SUMIF(B$2:B144,B144,D$2:D144),"")</f>
        <v/>
      </c>
      <c r="G144" s="42" t="str">
        <f t="shared" si="26"/>
        <v/>
      </c>
      <c r="H144" s="42" t="str">
        <f t="shared" si="27"/>
        <v/>
      </c>
      <c r="I144" s="43" t="str">
        <f t="shared" si="28"/>
        <v/>
      </c>
      <c r="J144" s="42" t="str">
        <f t="shared" si="29"/>
        <v/>
      </c>
      <c r="K144" s="42" t="str">
        <f t="shared" si="30"/>
        <v/>
      </c>
      <c r="L144" s="43" t="str">
        <f t="shared" si="31"/>
        <v/>
      </c>
    </row>
    <row r="145" spans="1:12" s="42" customFormat="1" x14ac:dyDescent="0.25">
      <c r="A145" s="37" t="str">
        <f t="shared" si="32"/>
        <v>-</v>
      </c>
      <c r="B145" s="38" t="str">
        <f>IF(D145="","",Finish!M148)</f>
        <v/>
      </c>
      <c r="C145" s="38" t="str">
        <f>IF(D145="","",Finish!L148)</f>
        <v/>
      </c>
      <c r="D145" s="39" t="str">
        <f>IF(LEFT(Finish!N148,1)="L",Finish!J148,"")</f>
        <v/>
      </c>
      <c r="E145" s="40" t="str">
        <f>IF(B145="","",IF(B145="unattached","",COUNTIF(B$2:B145,B145)))</f>
        <v/>
      </c>
      <c r="F145" s="41" t="str">
        <f>IF(E145=3,SUMIF(B$2:B145,B145,D$2:D145),"")</f>
        <v/>
      </c>
      <c r="G145" s="42" t="str">
        <f t="shared" si="26"/>
        <v/>
      </c>
      <c r="H145" s="42" t="str">
        <f t="shared" si="27"/>
        <v/>
      </c>
      <c r="I145" s="43" t="str">
        <f t="shared" si="28"/>
        <v/>
      </c>
      <c r="J145" s="42" t="str">
        <f t="shared" si="29"/>
        <v/>
      </c>
      <c r="K145" s="42" t="str">
        <f t="shared" si="30"/>
        <v/>
      </c>
      <c r="L145" s="43" t="str">
        <f t="shared" si="31"/>
        <v/>
      </c>
    </row>
    <row r="146" spans="1:12" s="42" customFormat="1" x14ac:dyDescent="0.25">
      <c r="A146" s="37" t="str">
        <f t="shared" si="32"/>
        <v>-</v>
      </c>
      <c r="B146" s="38" t="str">
        <f>IF(D146="","",Finish!M149)</f>
        <v/>
      </c>
      <c r="C146" s="38" t="str">
        <f>IF(D146="","",Finish!L149)</f>
        <v/>
      </c>
      <c r="D146" s="39" t="str">
        <f>IF(LEFT(Finish!N149,1)="L",Finish!J149,"")</f>
        <v/>
      </c>
      <c r="E146" s="40" t="str">
        <f>IF(B146="","",IF(B146="unattached","",COUNTIF(B$2:B146,B146)))</f>
        <v/>
      </c>
      <c r="F146" s="41" t="str">
        <f>IF(E146=3,SUMIF(B$2:B146,B146,D$2:D146),"")</f>
        <v/>
      </c>
      <c r="G146" s="42" t="str">
        <f t="shared" si="26"/>
        <v/>
      </c>
      <c r="H146" s="42" t="str">
        <f t="shared" si="27"/>
        <v/>
      </c>
      <c r="I146" s="43" t="str">
        <f t="shared" si="28"/>
        <v/>
      </c>
      <c r="J146" s="42" t="str">
        <f t="shared" si="29"/>
        <v/>
      </c>
      <c r="K146" s="42" t="str">
        <f t="shared" si="30"/>
        <v/>
      </c>
      <c r="L146" s="43" t="str">
        <f t="shared" si="31"/>
        <v/>
      </c>
    </row>
    <row r="147" spans="1:12" s="42" customFormat="1" x14ac:dyDescent="0.25">
      <c r="A147" s="37" t="str">
        <f t="shared" si="32"/>
        <v>-</v>
      </c>
      <c r="B147" s="38" t="str">
        <f>IF(D147="","",Finish!M150)</f>
        <v/>
      </c>
      <c r="C147" s="38" t="str">
        <f>IF(D147="","",Finish!L150)</f>
        <v/>
      </c>
      <c r="D147" s="39" t="str">
        <f>IF(LEFT(Finish!N150,1)="L",Finish!J150,"")</f>
        <v/>
      </c>
      <c r="E147" s="40" t="str">
        <f>IF(B147="","",IF(B147="unattached","",COUNTIF(B$2:B147,B147)))</f>
        <v/>
      </c>
      <c r="F147" s="41" t="str">
        <f>IF(E147=3,SUMIF(B$2:B147,B147,D$2:D147),"")</f>
        <v/>
      </c>
      <c r="G147" s="42" t="str">
        <f t="shared" si="26"/>
        <v/>
      </c>
      <c r="H147" s="42" t="str">
        <f t="shared" si="27"/>
        <v/>
      </c>
      <c r="I147" s="43" t="str">
        <f t="shared" si="28"/>
        <v/>
      </c>
      <c r="J147" s="42" t="str">
        <f t="shared" si="29"/>
        <v/>
      </c>
      <c r="K147" s="42" t="str">
        <f t="shared" si="30"/>
        <v/>
      </c>
      <c r="L147" s="43" t="str">
        <f t="shared" si="31"/>
        <v/>
      </c>
    </row>
    <row r="148" spans="1:12" s="42" customFormat="1" x14ac:dyDescent="0.25">
      <c r="A148" s="37" t="str">
        <f t="shared" si="32"/>
        <v>-</v>
      </c>
      <c r="B148" s="38" t="str">
        <f>IF(D148="","",Finish!M151)</f>
        <v/>
      </c>
      <c r="C148" s="38" t="str">
        <f>IF(D148="","",Finish!L151)</f>
        <v/>
      </c>
      <c r="D148" s="39" t="str">
        <f>IF(LEFT(Finish!N151,1)="L",Finish!J151,"")</f>
        <v/>
      </c>
      <c r="E148" s="40" t="str">
        <f>IF(B148="","",IF(B148="unattached","",COUNTIF(B$2:B148,B148)))</f>
        <v/>
      </c>
      <c r="F148" s="41" t="str">
        <f>IF(E148=3,SUMIF(B$2:B148,B148,D$2:D148),"")</f>
        <v/>
      </c>
      <c r="G148" s="42" t="str">
        <f t="shared" si="26"/>
        <v/>
      </c>
      <c r="H148" s="42" t="str">
        <f t="shared" si="27"/>
        <v/>
      </c>
      <c r="I148" s="43" t="str">
        <f t="shared" si="28"/>
        <v/>
      </c>
      <c r="J148" s="42" t="str">
        <f t="shared" si="29"/>
        <v/>
      </c>
      <c r="K148" s="42" t="str">
        <f t="shared" si="30"/>
        <v/>
      </c>
      <c r="L148" s="43" t="str">
        <f t="shared" si="31"/>
        <v/>
      </c>
    </row>
    <row r="149" spans="1:12" s="42" customFormat="1" x14ac:dyDescent="0.25">
      <c r="A149" s="37" t="str">
        <f t="shared" si="32"/>
        <v>-</v>
      </c>
      <c r="B149" s="38" t="str">
        <f>IF(D149="","",Finish!M152)</f>
        <v/>
      </c>
      <c r="C149" s="38" t="str">
        <f>IF(D149="","",Finish!L152)</f>
        <v/>
      </c>
      <c r="D149" s="39" t="str">
        <f>IF(LEFT(Finish!N152,1)="L",Finish!J152,"")</f>
        <v/>
      </c>
      <c r="E149" s="40" t="str">
        <f>IF(B149="","",IF(B149="unattached","",COUNTIF(B$2:B149,B149)))</f>
        <v/>
      </c>
      <c r="F149" s="41" t="str">
        <f>IF(E149=3,SUMIF(B$2:B149,B149,D$2:D149),"")</f>
        <v/>
      </c>
      <c r="G149" s="42" t="str">
        <f t="shared" si="26"/>
        <v/>
      </c>
      <c r="H149" s="42" t="str">
        <f t="shared" si="27"/>
        <v/>
      </c>
      <c r="I149" s="43" t="str">
        <f t="shared" si="28"/>
        <v/>
      </c>
      <c r="J149" s="42" t="str">
        <f t="shared" si="29"/>
        <v/>
      </c>
      <c r="K149" s="42" t="str">
        <f t="shared" si="30"/>
        <v/>
      </c>
      <c r="L149" s="43" t="str">
        <f t="shared" si="31"/>
        <v/>
      </c>
    </row>
    <row r="150" spans="1:12" s="42" customFormat="1" x14ac:dyDescent="0.25">
      <c r="A150" s="37" t="str">
        <f t="shared" si="32"/>
        <v>-</v>
      </c>
      <c r="B150" s="38" t="str">
        <f>IF(D150="","",Finish!M153)</f>
        <v/>
      </c>
      <c r="C150" s="38" t="str">
        <f>IF(D150="","",Finish!L153)</f>
        <v/>
      </c>
      <c r="D150" s="39" t="str">
        <f>IF(LEFT(Finish!N153,1)="L",Finish!J153,"")</f>
        <v/>
      </c>
      <c r="E150" s="40" t="str">
        <f>IF(B150="","",IF(B150="unattached","",COUNTIF(B$2:B150,B150)))</f>
        <v/>
      </c>
      <c r="F150" s="41" t="str">
        <f>IF(E150=3,SUMIF(B$2:B150,B150,D$2:D150),"")</f>
        <v/>
      </c>
      <c r="G150" s="42" t="str">
        <f t="shared" si="26"/>
        <v/>
      </c>
      <c r="H150" s="42" t="str">
        <f t="shared" si="27"/>
        <v/>
      </c>
      <c r="I150" s="43" t="str">
        <f t="shared" si="28"/>
        <v/>
      </c>
      <c r="J150" s="42" t="str">
        <f t="shared" si="29"/>
        <v/>
      </c>
      <c r="K150" s="42" t="str">
        <f t="shared" si="30"/>
        <v/>
      </c>
      <c r="L150" s="43" t="str">
        <f t="shared" si="31"/>
        <v/>
      </c>
    </row>
    <row r="151" spans="1:12" s="42" customFormat="1" x14ac:dyDescent="0.25">
      <c r="A151" s="37" t="str">
        <f t="shared" si="32"/>
        <v>-</v>
      </c>
      <c r="B151" s="38" t="str">
        <f>IF(D151="","",Finish!M154)</f>
        <v/>
      </c>
      <c r="C151" s="38" t="str">
        <f>IF(D151="","",Finish!L154)</f>
        <v/>
      </c>
      <c r="D151" s="39" t="str">
        <f>IF(LEFT(Finish!N154,1)="L",Finish!J154,"")</f>
        <v/>
      </c>
      <c r="E151" s="40" t="str">
        <f>IF(B151="","",IF(B151="unattached","",COUNTIF(B$2:B151,B151)))</f>
        <v/>
      </c>
      <c r="F151" s="41" t="str">
        <f>IF(E151=3,SUMIF(B$2:B151,B151,D$2:D151),"")</f>
        <v/>
      </c>
      <c r="G151" s="42" t="str">
        <f t="shared" si="26"/>
        <v/>
      </c>
      <c r="H151" s="42" t="str">
        <f t="shared" si="27"/>
        <v/>
      </c>
      <c r="I151" s="43" t="str">
        <f t="shared" si="28"/>
        <v/>
      </c>
      <c r="J151" s="42" t="str">
        <f t="shared" si="29"/>
        <v/>
      </c>
      <c r="K151" s="42" t="str">
        <f t="shared" si="30"/>
        <v/>
      </c>
      <c r="L151" s="43" t="str">
        <f t="shared" si="31"/>
        <v/>
      </c>
    </row>
    <row r="152" spans="1:12" s="42" customFormat="1" x14ac:dyDescent="0.25">
      <c r="A152" s="37" t="str">
        <f t="shared" si="32"/>
        <v>-</v>
      </c>
      <c r="B152" s="38" t="str">
        <f>IF(D152="","",Finish!M155)</f>
        <v/>
      </c>
      <c r="C152" s="38" t="str">
        <f>IF(D152="","",Finish!L155)</f>
        <v/>
      </c>
      <c r="D152" s="39" t="str">
        <f>IF(LEFT(Finish!N155,1)="L",Finish!J155,"")</f>
        <v/>
      </c>
      <c r="E152" s="40" t="str">
        <f>IF(B152="","",IF(B152="unattached","",COUNTIF(B$2:B152,B152)))</f>
        <v/>
      </c>
      <c r="F152" s="41" t="str">
        <f>IF(E152=3,SUMIF(B$2:B152,B152,D$2:D152),"")</f>
        <v/>
      </c>
      <c r="G152" s="42" t="str">
        <f t="shared" ref="G152:G201" si="33">IF($E152=2,B152,"")</f>
        <v/>
      </c>
      <c r="H152" s="42" t="str">
        <f t="shared" ref="H152:H201" si="34">IF($E152=2,C152,"")</f>
        <v/>
      </c>
      <c r="I152" s="43" t="str">
        <f t="shared" ref="I152:I201" si="35">IF($E152=2,D152,"")</f>
        <v/>
      </c>
      <c r="J152" s="42" t="str">
        <f t="shared" ref="J152:J201" si="36">IF($E152=3,B152,"")</f>
        <v/>
      </c>
      <c r="K152" s="42" t="str">
        <f t="shared" ref="K152:K201" si="37">IF($E152=3,C152,"")</f>
        <v/>
      </c>
      <c r="L152" s="43" t="str">
        <f t="shared" ref="L152:L201" si="38">IF($E152=3,D152,"")</f>
        <v/>
      </c>
    </row>
    <row r="153" spans="1:12" s="42" customFormat="1" x14ac:dyDescent="0.25">
      <c r="A153" s="37" t="str">
        <f t="shared" si="32"/>
        <v>-</v>
      </c>
      <c r="B153" s="38" t="str">
        <f>IF(D153="","",Finish!M156)</f>
        <v/>
      </c>
      <c r="C153" s="38" t="str">
        <f>IF(D153="","",Finish!L156)</f>
        <v/>
      </c>
      <c r="D153" s="39" t="str">
        <f>IF(LEFT(Finish!N156,1)="L",Finish!J156,"")</f>
        <v/>
      </c>
      <c r="E153" s="40" t="str">
        <f>IF(B153="","",IF(B153="unattached","",COUNTIF(B$2:B153,B153)))</f>
        <v/>
      </c>
      <c r="F153" s="41" t="str">
        <f>IF(E153=3,SUMIF(B$2:B153,B153,D$2:D153),"")</f>
        <v/>
      </c>
      <c r="G153" s="42" t="str">
        <f t="shared" si="33"/>
        <v/>
      </c>
      <c r="H153" s="42" t="str">
        <f t="shared" si="34"/>
        <v/>
      </c>
      <c r="I153" s="43" t="str">
        <f t="shared" si="35"/>
        <v/>
      </c>
      <c r="J153" s="42" t="str">
        <f t="shared" si="36"/>
        <v/>
      </c>
      <c r="K153" s="42" t="str">
        <f t="shared" si="37"/>
        <v/>
      </c>
      <c r="L153" s="43" t="str">
        <f t="shared" si="38"/>
        <v/>
      </c>
    </row>
    <row r="154" spans="1:12" s="42" customFormat="1" x14ac:dyDescent="0.25">
      <c r="A154" s="37" t="str">
        <f t="shared" si="32"/>
        <v>-</v>
      </c>
      <c r="B154" s="38" t="str">
        <f>IF(D154="","",Finish!M157)</f>
        <v/>
      </c>
      <c r="C154" s="38" t="str">
        <f>IF(D154="","",Finish!L157)</f>
        <v/>
      </c>
      <c r="D154" s="39" t="str">
        <f>IF(LEFT(Finish!N157,1)="L",Finish!J157,"")</f>
        <v/>
      </c>
      <c r="E154" s="40" t="str">
        <f>IF(B154="","",IF(B154="unattached","",COUNTIF(B$2:B154,B154)))</f>
        <v/>
      </c>
      <c r="F154" s="41" t="str">
        <f>IF(E154=3,SUMIF(B$2:B154,B154,D$2:D154),"")</f>
        <v/>
      </c>
      <c r="G154" s="42" t="str">
        <f t="shared" si="33"/>
        <v/>
      </c>
      <c r="H154" s="42" t="str">
        <f t="shared" si="34"/>
        <v/>
      </c>
      <c r="I154" s="43" t="str">
        <f t="shared" si="35"/>
        <v/>
      </c>
      <c r="J154" s="42" t="str">
        <f t="shared" si="36"/>
        <v/>
      </c>
      <c r="K154" s="42" t="str">
        <f t="shared" si="37"/>
        <v/>
      </c>
      <c r="L154" s="43" t="str">
        <f t="shared" si="38"/>
        <v/>
      </c>
    </row>
    <row r="155" spans="1:12" s="42" customFormat="1" x14ac:dyDescent="0.25">
      <c r="A155" s="37" t="str">
        <f t="shared" si="32"/>
        <v>-</v>
      </c>
      <c r="B155" s="38" t="str">
        <f>IF(D155="","",Finish!M158)</f>
        <v/>
      </c>
      <c r="C155" s="38" t="str">
        <f>IF(D155="","",Finish!L158)</f>
        <v/>
      </c>
      <c r="D155" s="39" t="str">
        <f>IF(LEFT(Finish!N158,1)="L",Finish!J158,"")</f>
        <v/>
      </c>
      <c r="E155" s="40" t="str">
        <f>IF(B155="","",IF(B155="unattached","",COUNTIF(B$2:B155,B155)))</f>
        <v/>
      </c>
      <c r="F155" s="41" t="str">
        <f>IF(E155=3,SUMIF(B$2:B155,B155,D$2:D155),"")</f>
        <v/>
      </c>
      <c r="G155" s="42" t="str">
        <f t="shared" si="33"/>
        <v/>
      </c>
      <c r="H155" s="42" t="str">
        <f t="shared" si="34"/>
        <v/>
      </c>
      <c r="I155" s="43" t="str">
        <f t="shared" si="35"/>
        <v/>
      </c>
      <c r="J155" s="42" t="str">
        <f t="shared" si="36"/>
        <v/>
      </c>
      <c r="K155" s="42" t="str">
        <f t="shared" si="37"/>
        <v/>
      </c>
      <c r="L155" s="43" t="str">
        <f t="shared" si="38"/>
        <v/>
      </c>
    </row>
    <row r="156" spans="1:12" s="42" customFormat="1" x14ac:dyDescent="0.25">
      <c r="A156" s="37" t="str">
        <f t="shared" si="32"/>
        <v>-</v>
      </c>
      <c r="B156" s="38" t="str">
        <f>IF(D156="","",Finish!M159)</f>
        <v/>
      </c>
      <c r="C156" s="38" t="str">
        <f>IF(D156="","",Finish!L159)</f>
        <v/>
      </c>
      <c r="D156" s="39" t="str">
        <f>IF(LEFT(Finish!N159,1)="L",Finish!J159,"")</f>
        <v/>
      </c>
      <c r="E156" s="40" t="str">
        <f>IF(B156="","",IF(B156="unattached","",COUNTIF(B$2:B156,B156)))</f>
        <v/>
      </c>
      <c r="F156" s="41" t="str">
        <f>IF(E156=3,SUMIF(B$2:B156,B156,D$2:D156),"")</f>
        <v/>
      </c>
      <c r="G156" s="42" t="str">
        <f t="shared" si="33"/>
        <v/>
      </c>
      <c r="H156" s="42" t="str">
        <f t="shared" si="34"/>
        <v/>
      </c>
      <c r="I156" s="43" t="str">
        <f t="shared" si="35"/>
        <v/>
      </c>
      <c r="J156" s="42" t="str">
        <f t="shared" si="36"/>
        <v/>
      </c>
      <c r="K156" s="42" t="str">
        <f t="shared" si="37"/>
        <v/>
      </c>
      <c r="L156" s="43" t="str">
        <f t="shared" si="38"/>
        <v/>
      </c>
    </row>
    <row r="157" spans="1:12" s="42" customFormat="1" x14ac:dyDescent="0.25">
      <c r="A157" s="37" t="str">
        <f t="shared" si="32"/>
        <v>-</v>
      </c>
      <c r="B157" s="38" t="str">
        <f>IF(D157="","",Finish!M160)</f>
        <v/>
      </c>
      <c r="C157" s="38" t="str">
        <f>IF(D157="","",Finish!L160)</f>
        <v/>
      </c>
      <c r="D157" s="39" t="str">
        <f>IF(LEFT(Finish!N160,1)="L",Finish!J160,"")</f>
        <v/>
      </c>
      <c r="E157" s="40" t="str">
        <f>IF(B157="","",IF(B157="unattached","",COUNTIF(B$2:B157,B157)))</f>
        <v/>
      </c>
      <c r="F157" s="41" t="str">
        <f>IF(E157=3,SUMIF(B$2:B157,B157,D$2:D157),"")</f>
        <v/>
      </c>
      <c r="G157" s="42" t="str">
        <f t="shared" si="33"/>
        <v/>
      </c>
      <c r="H157" s="42" t="str">
        <f t="shared" si="34"/>
        <v/>
      </c>
      <c r="I157" s="43" t="str">
        <f t="shared" si="35"/>
        <v/>
      </c>
      <c r="J157" s="42" t="str">
        <f t="shared" si="36"/>
        <v/>
      </c>
      <c r="K157" s="42" t="str">
        <f t="shared" si="37"/>
        <v/>
      </c>
      <c r="L157" s="43" t="str">
        <f t="shared" si="38"/>
        <v/>
      </c>
    </row>
    <row r="158" spans="1:12" s="42" customFormat="1" x14ac:dyDescent="0.25">
      <c r="A158" s="37" t="str">
        <f t="shared" si="32"/>
        <v>-</v>
      </c>
      <c r="B158" s="38" t="str">
        <f>IF(D158="","",Finish!M161)</f>
        <v/>
      </c>
      <c r="C158" s="38" t="str">
        <f>IF(D158="","",Finish!L161)</f>
        <v/>
      </c>
      <c r="D158" s="39" t="str">
        <f>IF(LEFT(Finish!N161,1)="L",Finish!J161,"")</f>
        <v/>
      </c>
      <c r="E158" s="40" t="str">
        <f>IF(B158="","",IF(B158="unattached","",COUNTIF(B$2:B158,B158)))</f>
        <v/>
      </c>
      <c r="F158" s="41" t="str">
        <f>IF(E158=3,SUMIF(B$2:B158,B158,D$2:D158),"")</f>
        <v/>
      </c>
      <c r="G158" s="42" t="str">
        <f t="shared" si="33"/>
        <v/>
      </c>
      <c r="H158" s="42" t="str">
        <f t="shared" si="34"/>
        <v/>
      </c>
      <c r="I158" s="43" t="str">
        <f t="shared" si="35"/>
        <v/>
      </c>
      <c r="J158" s="42" t="str">
        <f t="shared" si="36"/>
        <v/>
      </c>
      <c r="K158" s="42" t="str">
        <f t="shared" si="37"/>
        <v/>
      </c>
      <c r="L158" s="43" t="str">
        <f t="shared" si="38"/>
        <v/>
      </c>
    </row>
    <row r="159" spans="1:12" s="42" customFormat="1" x14ac:dyDescent="0.25">
      <c r="A159" s="37" t="str">
        <f t="shared" si="32"/>
        <v>-</v>
      </c>
      <c r="B159" s="38" t="str">
        <f>IF(D159="","",Finish!M162)</f>
        <v/>
      </c>
      <c r="C159" s="38" t="str">
        <f>IF(D159="","",Finish!L162)</f>
        <v/>
      </c>
      <c r="D159" s="39" t="str">
        <f>IF(LEFT(Finish!N162,1)="L",Finish!J162,"")</f>
        <v/>
      </c>
      <c r="E159" s="40" t="str">
        <f>IF(B159="","",IF(B159="unattached","",COUNTIF(B$2:B159,B159)))</f>
        <v/>
      </c>
      <c r="F159" s="41" t="str">
        <f>IF(E159=3,SUMIF(B$2:B159,B159,D$2:D159),"")</f>
        <v/>
      </c>
      <c r="G159" s="42" t="str">
        <f t="shared" si="33"/>
        <v/>
      </c>
      <c r="H159" s="42" t="str">
        <f t="shared" si="34"/>
        <v/>
      </c>
      <c r="I159" s="43" t="str">
        <f t="shared" si="35"/>
        <v/>
      </c>
      <c r="J159" s="42" t="str">
        <f t="shared" si="36"/>
        <v/>
      </c>
      <c r="K159" s="42" t="str">
        <f t="shared" si="37"/>
        <v/>
      </c>
      <c r="L159" s="43" t="str">
        <f t="shared" si="38"/>
        <v/>
      </c>
    </row>
    <row r="160" spans="1:12" s="42" customFormat="1" x14ac:dyDescent="0.25">
      <c r="A160" s="37" t="str">
        <f t="shared" si="32"/>
        <v>-</v>
      </c>
      <c r="B160" s="38" t="str">
        <f>IF(D160="","",Finish!M163)</f>
        <v/>
      </c>
      <c r="C160" s="38" t="str">
        <f>IF(D160="","",Finish!L163)</f>
        <v/>
      </c>
      <c r="D160" s="39" t="str">
        <f>IF(LEFT(Finish!N163,1)="L",Finish!J163,"")</f>
        <v/>
      </c>
      <c r="E160" s="40" t="str">
        <f>IF(B160="","",IF(B160="unattached","",COUNTIF(B$2:B160,B160)))</f>
        <v/>
      </c>
      <c r="F160" s="41" t="str">
        <f>IF(E160=3,SUMIF(B$2:B160,B160,D$2:D160),"")</f>
        <v/>
      </c>
      <c r="G160" s="42" t="str">
        <f t="shared" si="33"/>
        <v/>
      </c>
      <c r="H160" s="42" t="str">
        <f t="shared" si="34"/>
        <v/>
      </c>
      <c r="I160" s="43" t="str">
        <f t="shared" si="35"/>
        <v/>
      </c>
      <c r="J160" s="42" t="str">
        <f t="shared" si="36"/>
        <v/>
      </c>
      <c r="K160" s="42" t="str">
        <f t="shared" si="37"/>
        <v/>
      </c>
      <c r="L160" s="43" t="str">
        <f t="shared" si="38"/>
        <v/>
      </c>
    </row>
    <row r="161" spans="1:12" s="42" customFormat="1" x14ac:dyDescent="0.25">
      <c r="A161" s="37" t="str">
        <f t="shared" si="32"/>
        <v>-</v>
      </c>
      <c r="B161" s="38" t="str">
        <f>IF(D161="","",Finish!M164)</f>
        <v/>
      </c>
      <c r="C161" s="38" t="str">
        <f>IF(D161="","",Finish!L164)</f>
        <v/>
      </c>
      <c r="D161" s="39" t="str">
        <f>IF(LEFT(Finish!N164,1)="L",Finish!J164,"")</f>
        <v/>
      </c>
      <c r="E161" s="40" t="str">
        <f>IF(B161="","",IF(B161="unattached","",COUNTIF(B$2:B161,B161)))</f>
        <v/>
      </c>
      <c r="F161" s="41" t="str">
        <f>IF(E161=3,SUMIF(B$2:B161,B161,D$2:D161),"")</f>
        <v/>
      </c>
      <c r="G161" s="42" t="str">
        <f t="shared" si="33"/>
        <v/>
      </c>
      <c r="H161" s="42" t="str">
        <f t="shared" si="34"/>
        <v/>
      </c>
      <c r="I161" s="43" t="str">
        <f t="shared" si="35"/>
        <v/>
      </c>
      <c r="J161" s="42" t="str">
        <f t="shared" si="36"/>
        <v/>
      </c>
      <c r="K161" s="42" t="str">
        <f t="shared" si="37"/>
        <v/>
      </c>
      <c r="L161" s="43" t="str">
        <f t="shared" si="38"/>
        <v/>
      </c>
    </row>
    <row r="162" spans="1:12" s="42" customFormat="1" x14ac:dyDescent="0.25">
      <c r="A162" s="37" t="str">
        <f t="shared" si="32"/>
        <v>-</v>
      </c>
      <c r="B162" s="38" t="str">
        <f>IF(D162="","",Finish!M165)</f>
        <v/>
      </c>
      <c r="C162" s="38" t="str">
        <f>IF(D162="","",Finish!L165)</f>
        <v/>
      </c>
      <c r="D162" s="39" t="str">
        <f>IF(LEFT(Finish!N165,1)="L",Finish!J165,"")</f>
        <v/>
      </c>
      <c r="E162" s="40" t="str">
        <f>IF(B162="","",IF(B162="unattached","",COUNTIF(B$2:B162,B162)))</f>
        <v/>
      </c>
      <c r="F162" s="41" t="str">
        <f>IF(E162=3,SUMIF(B$2:B162,B162,D$2:D162),"")</f>
        <v/>
      </c>
      <c r="G162" s="42" t="str">
        <f t="shared" si="33"/>
        <v/>
      </c>
      <c r="H162" s="42" t="str">
        <f t="shared" si="34"/>
        <v/>
      </c>
      <c r="I162" s="43" t="str">
        <f t="shared" si="35"/>
        <v/>
      </c>
      <c r="J162" s="42" t="str">
        <f t="shared" si="36"/>
        <v/>
      </c>
      <c r="K162" s="42" t="str">
        <f t="shared" si="37"/>
        <v/>
      </c>
      <c r="L162" s="43" t="str">
        <f t="shared" si="38"/>
        <v/>
      </c>
    </row>
    <row r="163" spans="1:12" s="42" customFormat="1" x14ac:dyDescent="0.25">
      <c r="A163" s="37" t="str">
        <f t="shared" si="32"/>
        <v>-</v>
      </c>
      <c r="B163" s="38" t="str">
        <f>IF(D163="","",Finish!M166)</f>
        <v/>
      </c>
      <c r="C163" s="38" t="str">
        <f>IF(D163="","",Finish!L166)</f>
        <v/>
      </c>
      <c r="D163" s="39" t="str">
        <f>IF(LEFT(Finish!N166,1)="L",Finish!J166,"")</f>
        <v/>
      </c>
      <c r="E163" s="40" t="str">
        <f>IF(B163="","",IF(B163="unattached","",COUNTIF(B$2:B163,B163)))</f>
        <v/>
      </c>
      <c r="F163" s="41" t="str">
        <f>IF(E163=3,SUMIF(B$2:B163,B163,D$2:D163),"")</f>
        <v/>
      </c>
      <c r="G163" s="42" t="str">
        <f t="shared" si="33"/>
        <v/>
      </c>
      <c r="H163" s="42" t="str">
        <f t="shared" si="34"/>
        <v/>
      </c>
      <c r="I163" s="43" t="str">
        <f t="shared" si="35"/>
        <v/>
      </c>
      <c r="J163" s="42" t="str">
        <f t="shared" si="36"/>
        <v/>
      </c>
      <c r="K163" s="42" t="str">
        <f t="shared" si="37"/>
        <v/>
      </c>
      <c r="L163" s="43" t="str">
        <f t="shared" si="38"/>
        <v/>
      </c>
    </row>
    <row r="164" spans="1:12" s="42" customFormat="1" x14ac:dyDescent="0.25">
      <c r="A164" s="37" t="str">
        <f t="shared" si="32"/>
        <v>-</v>
      </c>
      <c r="B164" s="38" t="str">
        <f>IF(D164="","",Finish!M167)</f>
        <v/>
      </c>
      <c r="C164" s="38" t="str">
        <f>IF(D164="","",Finish!L167)</f>
        <v/>
      </c>
      <c r="D164" s="39" t="str">
        <f>IF(LEFT(Finish!N167,1)="L",Finish!J167,"")</f>
        <v/>
      </c>
      <c r="E164" s="40" t="str">
        <f>IF(B164="","",IF(B164="unattached","",COUNTIF(B$2:B164,B164)))</f>
        <v/>
      </c>
      <c r="F164" s="41" t="str">
        <f>IF(E164=3,SUMIF(B$2:B164,B164,D$2:D164),"")</f>
        <v/>
      </c>
      <c r="G164" s="42" t="str">
        <f t="shared" si="33"/>
        <v/>
      </c>
      <c r="H164" s="42" t="str">
        <f t="shared" si="34"/>
        <v/>
      </c>
      <c r="I164" s="43" t="str">
        <f t="shared" si="35"/>
        <v/>
      </c>
      <c r="J164" s="42" t="str">
        <f t="shared" si="36"/>
        <v/>
      </c>
      <c r="K164" s="42" t="str">
        <f t="shared" si="37"/>
        <v/>
      </c>
      <c r="L164" s="43" t="str">
        <f t="shared" si="38"/>
        <v/>
      </c>
    </row>
    <row r="165" spans="1:12" s="42" customFormat="1" x14ac:dyDescent="0.25">
      <c r="A165" s="37" t="str">
        <f t="shared" si="32"/>
        <v>-</v>
      </c>
      <c r="B165" s="38" t="str">
        <f>IF(D165="","",Finish!M168)</f>
        <v/>
      </c>
      <c r="C165" s="38" t="str">
        <f>IF(D165="","",Finish!L168)</f>
        <v/>
      </c>
      <c r="D165" s="39" t="str">
        <f>IF(LEFT(Finish!N168,1)="L",Finish!J168,"")</f>
        <v/>
      </c>
      <c r="E165" s="40" t="str">
        <f>IF(B165="","",IF(B165="unattached","",COUNTIF(B$2:B165,B165)))</f>
        <v/>
      </c>
      <c r="F165" s="41" t="str">
        <f>IF(E165=3,SUMIF(B$2:B165,B165,D$2:D165),"")</f>
        <v/>
      </c>
      <c r="G165" s="42" t="str">
        <f t="shared" si="33"/>
        <v/>
      </c>
      <c r="H165" s="42" t="str">
        <f t="shared" si="34"/>
        <v/>
      </c>
      <c r="I165" s="43" t="str">
        <f t="shared" si="35"/>
        <v/>
      </c>
      <c r="J165" s="42" t="str">
        <f t="shared" si="36"/>
        <v/>
      </c>
      <c r="K165" s="42" t="str">
        <f t="shared" si="37"/>
        <v/>
      </c>
      <c r="L165" s="43" t="str">
        <f t="shared" si="38"/>
        <v/>
      </c>
    </row>
    <row r="166" spans="1:12" s="42" customFormat="1" x14ac:dyDescent="0.25">
      <c r="A166" s="37" t="str">
        <f t="shared" si="32"/>
        <v>-</v>
      </c>
      <c r="B166" s="38" t="str">
        <f>IF(D166="","",Finish!M169)</f>
        <v/>
      </c>
      <c r="C166" s="38" t="str">
        <f>IF(D166="","",Finish!L169)</f>
        <v/>
      </c>
      <c r="D166" s="39" t="str">
        <f>IF(LEFT(Finish!N169,1)="L",Finish!J169,"")</f>
        <v/>
      </c>
      <c r="E166" s="40" t="str">
        <f>IF(B166="","",IF(B166="unattached","",COUNTIF(B$2:B166,B166)))</f>
        <v/>
      </c>
      <c r="F166" s="41" t="str">
        <f>IF(E166=3,SUMIF(B$2:B166,B166,D$2:D166),"")</f>
        <v/>
      </c>
      <c r="G166" s="42" t="str">
        <f t="shared" si="33"/>
        <v/>
      </c>
      <c r="H166" s="42" t="str">
        <f t="shared" si="34"/>
        <v/>
      </c>
      <c r="I166" s="43" t="str">
        <f t="shared" si="35"/>
        <v/>
      </c>
      <c r="J166" s="42" t="str">
        <f t="shared" si="36"/>
        <v/>
      </c>
      <c r="K166" s="42" t="str">
        <f t="shared" si="37"/>
        <v/>
      </c>
      <c r="L166" s="43" t="str">
        <f t="shared" si="38"/>
        <v/>
      </c>
    </row>
    <row r="167" spans="1:12" s="42" customFormat="1" x14ac:dyDescent="0.25">
      <c r="A167" s="37" t="str">
        <f t="shared" si="32"/>
        <v>-</v>
      </c>
      <c r="B167" s="38" t="str">
        <f>IF(D167="","",Finish!M170)</f>
        <v/>
      </c>
      <c r="C167" s="38" t="str">
        <f>IF(D167="","",Finish!L170)</f>
        <v/>
      </c>
      <c r="D167" s="39" t="str">
        <f>IF(LEFT(Finish!N170,1)="L",Finish!J170,"")</f>
        <v/>
      </c>
      <c r="E167" s="40" t="str">
        <f>IF(B167="","",IF(B167="unattached","",COUNTIF(B$2:B167,B167)))</f>
        <v/>
      </c>
      <c r="F167" s="41" t="str">
        <f>IF(E167=3,SUMIF(B$2:B167,B167,D$2:D167),"")</f>
        <v/>
      </c>
      <c r="G167" s="42" t="str">
        <f t="shared" si="33"/>
        <v/>
      </c>
      <c r="H167" s="42" t="str">
        <f t="shared" si="34"/>
        <v/>
      </c>
      <c r="I167" s="43" t="str">
        <f t="shared" si="35"/>
        <v/>
      </c>
      <c r="J167" s="42" t="str">
        <f t="shared" si="36"/>
        <v/>
      </c>
      <c r="K167" s="42" t="str">
        <f t="shared" si="37"/>
        <v/>
      </c>
      <c r="L167" s="43" t="str">
        <f t="shared" si="38"/>
        <v/>
      </c>
    </row>
    <row r="168" spans="1:12" s="42" customFormat="1" x14ac:dyDescent="0.25">
      <c r="A168" s="37" t="str">
        <f t="shared" si="32"/>
        <v>-</v>
      </c>
      <c r="B168" s="38" t="str">
        <f>IF(D168="","",Finish!M171)</f>
        <v/>
      </c>
      <c r="C168" s="38" t="str">
        <f>IF(D168="","",Finish!L171)</f>
        <v/>
      </c>
      <c r="D168" s="39" t="str">
        <f>IF(LEFT(Finish!N171,1)="L",Finish!J171,"")</f>
        <v/>
      </c>
      <c r="E168" s="40" t="str">
        <f>IF(B168="","",IF(B168="unattached","",COUNTIF(B$2:B168,B168)))</f>
        <v/>
      </c>
      <c r="F168" s="41" t="str">
        <f>IF(E168=3,SUMIF(B$2:B168,B168,D$2:D168),"")</f>
        <v/>
      </c>
      <c r="G168" s="42" t="str">
        <f t="shared" si="33"/>
        <v/>
      </c>
      <c r="H168" s="42" t="str">
        <f t="shared" si="34"/>
        <v/>
      </c>
      <c r="I168" s="43" t="str">
        <f t="shared" si="35"/>
        <v/>
      </c>
      <c r="J168" s="42" t="str">
        <f t="shared" si="36"/>
        <v/>
      </c>
      <c r="K168" s="42" t="str">
        <f t="shared" si="37"/>
        <v/>
      </c>
      <c r="L168" s="43" t="str">
        <f t="shared" si="38"/>
        <v/>
      </c>
    </row>
    <row r="169" spans="1:12" s="42" customFormat="1" x14ac:dyDescent="0.25">
      <c r="A169" s="37" t="str">
        <f t="shared" si="32"/>
        <v>-</v>
      </c>
      <c r="B169" s="38" t="str">
        <f>IF(D169="","",Finish!M172)</f>
        <v/>
      </c>
      <c r="C169" s="38" t="str">
        <f>IF(D169="","",Finish!L172)</f>
        <v/>
      </c>
      <c r="D169" s="39" t="str">
        <f>IF(LEFT(Finish!N172,1)="L",Finish!J172,"")</f>
        <v/>
      </c>
      <c r="E169" s="40" t="str">
        <f>IF(B169="","",IF(B169="unattached","",COUNTIF(B$2:B169,B169)))</f>
        <v/>
      </c>
      <c r="F169" s="41" t="str">
        <f>IF(E169=3,SUMIF(B$2:B169,B169,D$2:D169),"")</f>
        <v/>
      </c>
      <c r="G169" s="42" t="str">
        <f t="shared" si="33"/>
        <v/>
      </c>
      <c r="H169" s="42" t="str">
        <f t="shared" si="34"/>
        <v/>
      </c>
      <c r="I169" s="43" t="str">
        <f t="shared" si="35"/>
        <v/>
      </c>
      <c r="J169" s="42" t="str">
        <f t="shared" si="36"/>
        <v/>
      </c>
      <c r="K169" s="42" t="str">
        <f t="shared" si="37"/>
        <v/>
      </c>
      <c r="L169" s="43" t="str">
        <f t="shared" si="38"/>
        <v/>
      </c>
    </row>
    <row r="170" spans="1:12" s="42" customFormat="1" x14ac:dyDescent="0.25">
      <c r="A170" s="37" t="str">
        <f t="shared" si="32"/>
        <v>-</v>
      </c>
      <c r="B170" s="38" t="str">
        <f>IF(D170="","",Finish!M173)</f>
        <v/>
      </c>
      <c r="C170" s="38" t="str">
        <f>IF(D170="","",Finish!L173)</f>
        <v/>
      </c>
      <c r="D170" s="39" t="str">
        <f>IF(LEFT(Finish!N173,1)="L",Finish!J173,"")</f>
        <v/>
      </c>
      <c r="E170" s="40" t="str">
        <f>IF(B170="","",IF(B170="unattached","",COUNTIF(B$2:B170,B170)))</f>
        <v/>
      </c>
      <c r="F170" s="41" t="str">
        <f>IF(E170=3,SUMIF(B$2:B170,B170,D$2:D170),"")</f>
        <v/>
      </c>
      <c r="G170" s="42" t="str">
        <f t="shared" si="33"/>
        <v/>
      </c>
      <c r="H170" s="42" t="str">
        <f t="shared" si="34"/>
        <v/>
      </c>
      <c r="I170" s="43" t="str">
        <f t="shared" si="35"/>
        <v/>
      </c>
      <c r="J170" s="42" t="str">
        <f t="shared" si="36"/>
        <v/>
      </c>
      <c r="K170" s="42" t="str">
        <f t="shared" si="37"/>
        <v/>
      </c>
      <c r="L170" s="43" t="str">
        <f t="shared" si="38"/>
        <v/>
      </c>
    </row>
    <row r="171" spans="1:12" s="42" customFormat="1" x14ac:dyDescent="0.25">
      <c r="A171" s="37" t="str">
        <f t="shared" si="32"/>
        <v>-</v>
      </c>
      <c r="B171" s="38" t="str">
        <f>IF(D171="","",Finish!M174)</f>
        <v/>
      </c>
      <c r="C171" s="38" t="str">
        <f>IF(D171="","",Finish!L174)</f>
        <v/>
      </c>
      <c r="D171" s="39" t="str">
        <f>IF(LEFT(Finish!N174,1)="L",Finish!J174,"")</f>
        <v/>
      </c>
      <c r="E171" s="40" t="str">
        <f>IF(B171="","",IF(B171="unattached","",COUNTIF(B$2:B171,B171)))</f>
        <v/>
      </c>
      <c r="F171" s="41" t="str">
        <f>IF(E171=3,SUMIF(B$2:B171,B171,D$2:D171),"")</f>
        <v/>
      </c>
      <c r="G171" s="42" t="str">
        <f t="shared" si="33"/>
        <v/>
      </c>
      <c r="H171" s="42" t="str">
        <f t="shared" si="34"/>
        <v/>
      </c>
      <c r="I171" s="43" t="str">
        <f t="shared" si="35"/>
        <v/>
      </c>
      <c r="J171" s="42" t="str">
        <f t="shared" si="36"/>
        <v/>
      </c>
      <c r="K171" s="42" t="str">
        <f t="shared" si="37"/>
        <v/>
      </c>
      <c r="L171" s="43" t="str">
        <f t="shared" si="38"/>
        <v/>
      </c>
    </row>
    <row r="172" spans="1:12" s="42" customFormat="1" x14ac:dyDescent="0.25">
      <c r="A172" s="37" t="str">
        <f t="shared" si="32"/>
        <v>-</v>
      </c>
      <c r="B172" s="38" t="str">
        <f>IF(D172="","",Finish!M175)</f>
        <v/>
      </c>
      <c r="C172" s="38" t="str">
        <f>IF(D172="","",Finish!L175)</f>
        <v/>
      </c>
      <c r="D172" s="39" t="str">
        <f>IF(LEFT(Finish!N175,1)="L",Finish!J175,"")</f>
        <v/>
      </c>
      <c r="E172" s="40" t="str">
        <f>IF(B172="","",IF(B172="unattached","",COUNTIF(B$2:B172,B172)))</f>
        <v/>
      </c>
      <c r="F172" s="41" t="str">
        <f>IF(E172=3,SUMIF(B$2:B172,B172,D$2:D172),"")</f>
        <v/>
      </c>
      <c r="G172" s="42" t="str">
        <f t="shared" si="33"/>
        <v/>
      </c>
      <c r="H172" s="42" t="str">
        <f t="shared" si="34"/>
        <v/>
      </c>
      <c r="I172" s="43" t="str">
        <f t="shared" si="35"/>
        <v/>
      </c>
      <c r="J172" s="42" t="str">
        <f t="shared" si="36"/>
        <v/>
      </c>
      <c r="K172" s="42" t="str">
        <f t="shared" si="37"/>
        <v/>
      </c>
      <c r="L172" s="43" t="str">
        <f t="shared" si="38"/>
        <v/>
      </c>
    </row>
    <row r="173" spans="1:12" s="42" customFormat="1" x14ac:dyDescent="0.25">
      <c r="A173" s="37" t="str">
        <f t="shared" si="32"/>
        <v>-</v>
      </c>
      <c r="B173" s="38" t="str">
        <f>IF(D173="","",Finish!M176)</f>
        <v/>
      </c>
      <c r="C173" s="38" t="str">
        <f>IF(D173="","",Finish!L176)</f>
        <v/>
      </c>
      <c r="D173" s="39" t="str">
        <f>IF(LEFT(Finish!N176,1)="L",Finish!J176,"")</f>
        <v/>
      </c>
      <c r="E173" s="40" t="str">
        <f>IF(B173="","",IF(B173="unattached","",COUNTIF(B$2:B173,B173)))</f>
        <v/>
      </c>
      <c r="F173" s="41" t="str">
        <f>IF(E173=3,SUMIF(B$2:B173,B173,D$2:D173),"")</f>
        <v/>
      </c>
      <c r="G173" s="42" t="str">
        <f t="shared" si="33"/>
        <v/>
      </c>
      <c r="H173" s="42" t="str">
        <f t="shared" si="34"/>
        <v/>
      </c>
      <c r="I173" s="43" t="str">
        <f t="shared" si="35"/>
        <v/>
      </c>
      <c r="J173" s="42" t="str">
        <f t="shared" si="36"/>
        <v/>
      </c>
      <c r="K173" s="42" t="str">
        <f t="shared" si="37"/>
        <v/>
      </c>
      <c r="L173" s="43" t="str">
        <f t="shared" si="38"/>
        <v/>
      </c>
    </row>
    <row r="174" spans="1:12" s="42" customFormat="1" x14ac:dyDescent="0.25">
      <c r="A174" s="37" t="str">
        <f t="shared" si="32"/>
        <v>-</v>
      </c>
      <c r="B174" s="38" t="str">
        <f>IF(D174="","",Finish!M177)</f>
        <v/>
      </c>
      <c r="C174" s="38" t="str">
        <f>IF(D174="","",Finish!L177)</f>
        <v/>
      </c>
      <c r="D174" s="39" t="str">
        <f>IF(LEFT(Finish!N177,1)="L",Finish!J177,"")</f>
        <v/>
      </c>
      <c r="E174" s="40" t="str">
        <f>IF(B174="","",IF(B174="unattached","",COUNTIF(B$2:B174,B174)))</f>
        <v/>
      </c>
      <c r="F174" s="41" t="str">
        <f>IF(E174=3,SUMIF(B$2:B174,B174,D$2:D174),"")</f>
        <v/>
      </c>
      <c r="G174" s="42" t="str">
        <f t="shared" si="33"/>
        <v/>
      </c>
      <c r="H174" s="42" t="str">
        <f t="shared" si="34"/>
        <v/>
      </c>
      <c r="I174" s="43" t="str">
        <f t="shared" si="35"/>
        <v/>
      </c>
      <c r="J174" s="42" t="str">
        <f t="shared" si="36"/>
        <v/>
      </c>
      <c r="K174" s="42" t="str">
        <f t="shared" si="37"/>
        <v/>
      </c>
      <c r="L174" s="43" t="str">
        <f t="shared" si="38"/>
        <v/>
      </c>
    </row>
    <row r="175" spans="1:12" s="42" customFormat="1" x14ac:dyDescent="0.25">
      <c r="A175" s="37" t="str">
        <f t="shared" si="32"/>
        <v>-</v>
      </c>
      <c r="B175" s="38" t="str">
        <f>IF(D175="","",Finish!M178)</f>
        <v/>
      </c>
      <c r="C175" s="38" t="str">
        <f>IF(D175="","",Finish!L178)</f>
        <v/>
      </c>
      <c r="D175" s="39" t="str">
        <f>IF(LEFT(Finish!N178,1)="L",Finish!J178,"")</f>
        <v/>
      </c>
      <c r="E175" s="40" t="str">
        <f>IF(B175="","",IF(B175="unattached","",COUNTIF(B$2:B175,B175)))</f>
        <v/>
      </c>
      <c r="F175" s="41" t="str">
        <f>IF(E175=3,SUMIF(B$2:B175,B175,D$2:D175),"")</f>
        <v/>
      </c>
      <c r="G175" s="42" t="str">
        <f t="shared" si="33"/>
        <v/>
      </c>
      <c r="H175" s="42" t="str">
        <f t="shared" si="34"/>
        <v/>
      </c>
      <c r="I175" s="43" t="str">
        <f t="shared" si="35"/>
        <v/>
      </c>
      <c r="J175" s="42" t="str">
        <f t="shared" si="36"/>
        <v/>
      </c>
      <c r="K175" s="42" t="str">
        <f t="shared" si="37"/>
        <v/>
      </c>
      <c r="L175" s="43" t="str">
        <f t="shared" si="38"/>
        <v/>
      </c>
    </row>
    <row r="176" spans="1:12" s="42" customFormat="1" x14ac:dyDescent="0.25">
      <c r="A176" s="37" t="str">
        <f t="shared" si="32"/>
        <v>-</v>
      </c>
      <c r="B176" s="38" t="str">
        <f>IF(D176="","",Finish!M179)</f>
        <v/>
      </c>
      <c r="C176" s="38" t="str">
        <f>IF(D176="","",Finish!L179)</f>
        <v/>
      </c>
      <c r="D176" s="39" t="str">
        <f>IF(LEFT(Finish!N179,1)="L",Finish!J179,"")</f>
        <v/>
      </c>
      <c r="E176" s="40" t="str">
        <f>IF(B176="","",IF(B176="unattached","",COUNTIF(B$2:B176,B176)))</f>
        <v/>
      </c>
      <c r="F176" s="41" t="str">
        <f>IF(E176=3,SUMIF(B$2:B176,B176,D$2:D176),"")</f>
        <v/>
      </c>
      <c r="G176" s="42" t="str">
        <f t="shared" si="33"/>
        <v/>
      </c>
      <c r="H176" s="42" t="str">
        <f t="shared" si="34"/>
        <v/>
      </c>
      <c r="I176" s="43" t="str">
        <f t="shared" si="35"/>
        <v/>
      </c>
      <c r="J176" s="42" t="str">
        <f t="shared" si="36"/>
        <v/>
      </c>
      <c r="K176" s="42" t="str">
        <f t="shared" si="37"/>
        <v/>
      </c>
      <c r="L176" s="43" t="str">
        <f t="shared" si="38"/>
        <v/>
      </c>
    </row>
    <row r="177" spans="1:12" s="42" customFormat="1" x14ac:dyDescent="0.25">
      <c r="A177" s="37" t="str">
        <f t="shared" si="32"/>
        <v>-</v>
      </c>
      <c r="B177" s="38" t="str">
        <f>IF(D177="","",Finish!M180)</f>
        <v/>
      </c>
      <c r="C177" s="38" t="str">
        <f>IF(D177="","",Finish!L180)</f>
        <v/>
      </c>
      <c r="D177" s="39" t="str">
        <f>IF(LEFT(Finish!N180,1)="L",Finish!J180,"")</f>
        <v/>
      </c>
      <c r="E177" s="40" t="str">
        <f>IF(B177="","",IF(B177="unattached","",COUNTIF(B$2:B177,B177)))</f>
        <v/>
      </c>
      <c r="F177" s="41" t="str">
        <f>IF(E177=3,SUMIF(B$2:B177,B177,D$2:D177),"")</f>
        <v/>
      </c>
      <c r="G177" s="42" t="str">
        <f t="shared" si="33"/>
        <v/>
      </c>
      <c r="H177" s="42" t="str">
        <f t="shared" si="34"/>
        <v/>
      </c>
      <c r="I177" s="43" t="str">
        <f t="shared" si="35"/>
        <v/>
      </c>
      <c r="J177" s="42" t="str">
        <f t="shared" si="36"/>
        <v/>
      </c>
      <c r="K177" s="42" t="str">
        <f t="shared" si="37"/>
        <v/>
      </c>
      <c r="L177" s="43" t="str">
        <f t="shared" si="38"/>
        <v/>
      </c>
    </row>
    <row r="178" spans="1:12" s="42" customFormat="1" x14ac:dyDescent="0.25">
      <c r="A178" s="37" t="str">
        <f t="shared" si="32"/>
        <v>-</v>
      </c>
      <c r="B178" s="38" t="str">
        <f>IF(D178="","",Finish!M181)</f>
        <v/>
      </c>
      <c r="C178" s="38" t="str">
        <f>IF(D178="","",Finish!L181)</f>
        <v/>
      </c>
      <c r="D178" s="39" t="str">
        <f>IF(LEFT(Finish!N181,1)="L",Finish!J181,"")</f>
        <v/>
      </c>
      <c r="E178" s="40" t="str">
        <f>IF(B178="","",IF(B178="unattached","",COUNTIF(B$2:B178,B178)))</f>
        <v/>
      </c>
      <c r="F178" s="41" t="str">
        <f>IF(E178=3,SUMIF(B$2:B178,B178,D$2:D178),"")</f>
        <v/>
      </c>
      <c r="G178" s="42" t="str">
        <f t="shared" si="33"/>
        <v/>
      </c>
      <c r="H178" s="42" t="str">
        <f t="shared" si="34"/>
        <v/>
      </c>
      <c r="I178" s="43" t="str">
        <f t="shared" si="35"/>
        <v/>
      </c>
      <c r="J178" s="42" t="str">
        <f t="shared" si="36"/>
        <v/>
      </c>
      <c r="K178" s="42" t="str">
        <f t="shared" si="37"/>
        <v/>
      </c>
      <c r="L178" s="43" t="str">
        <f t="shared" si="38"/>
        <v/>
      </c>
    </row>
    <row r="179" spans="1:12" s="42" customFormat="1" x14ac:dyDescent="0.25">
      <c r="A179" s="37" t="str">
        <f t="shared" si="32"/>
        <v>-</v>
      </c>
      <c r="B179" s="38" t="str">
        <f>IF(D179="","",Finish!M182)</f>
        <v/>
      </c>
      <c r="C179" s="38" t="str">
        <f>IF(D179="","",Finish!L182)</f>
        <v/>
      </c>
      <c r="D179" s="39" t="str">
        <f>IF(LEFT(Finish!N182,1)="L",Finish!J182,"")</f>
        <v/>
      </c>
      <c r="E179" s="40" t="str">
        <f>IF(B179="","",IF(B179="unattached","",COUNTIF(B$2:B179,B179)))</f>
        <v/>
      </c>
      <c r="F179" s="41" t="str">
        <f>IF(E179=3,SUMIF(B$2:B179,B179,D$2:D179),"")</f>
        <v/>
      </c>
      <c r="G179" s="42" t="str">
        <f t="shared" si="33"/>
        <v/>
      </c>
      <c r="H179" s="42" t="str">
        <f t="shared" si="34"/>
        <v/>
      </c>
      <c r="I179" s="43" t="str">
        <f t="shared" si="35"/>
        <v/>
      </c>
      <c r="J179" s="42" t="str">
        <f t="shared" si="36"/>
        <v/>
      </c>
      <c r="K179" s="42" t="str">
        <f t="shared" si="37"/>
        <v/>
      </c>
      <c r="L179" s="43" t="str">
        <f t="shared" si="38"/>
        <v/>
      </c>
    </row>
    <row r="180" spans="1:12" s="42" customFormat="1" x14ac:dyDescent="0.25">
      <c r="A180" s="37" t="str">
        <f t="shared" si="32"/>
        <v>-</v>
      </c>
      <c r="B180" s="38" t="str">
        <f>IF(D180="","",Finish!M183)</f>
        <v/>
      </c>
      <c r="C180" s="38" t="str">
        <f>IF(D180="","",Finish!L183)</f>
        <v/>
      </c>
      <c r="D180" s="39" t="str">
        <f>IF(LEFT(Finish!N183,1)="L",Finish!J183,"")</f>
        <v/>
      </c>
      <c r="E180" s="40" t="str">
        <f>IF(B180="","",IF(B180="unattached","",COUNTIF(B$2:B180,B180)))</f>
        <v/>
      </c>
      <c r="F180" s="41" t="str">
        <f>IF(E180=3,SUMIF(B$2:B180,B180,D$2:D180),"")</f>
        <v/>
      </c>
      <c r="G180" s="42" t="str">
        <f t="shared" si="33"/>
        <v/>
      </c>
      <c r="H180" s="42" t="str">
        <f t="shared" si="34"/>
        <v/>
      </c>
      <c r="I180" s="43" t="str">
        <f t="shared" si="35"/>
        <v/>
      </c>
      <c r="J180" s="42" t="str">
        <f t="shared" si="36"/>
        <v/>
      </c>
      <c r="K180" s="42" t="str">
        <f t="shared" si="37"/>
        <v/>
      </c>
      <c r="L180" s="43" t="str">
        <f t="shared" si="38"/>
        <v/>
      </c>
    </row>
    <row r="181" spans="1:12" s="42" customFormat="1" x14ac:dyDescent="0.25">
      <c r="A181" s="37" t="str">
        <f t="shared" si="32"/>
        <v>-</v>
      </c>
      <c r="B181" s="38" t="str">
        <f>IF(D181="","",Finish!M184)</f>
        <v/>
      </c>
      <c r="C181" s="38" t="str">
        <f>IF(D181="","",Finish!L184)</f>
        <v/>
      </c>
      <c r="D181" s="39" t="str">
        <f>IF(LEFT(Finish!N184,1)="L",Finish!J184,"")</f>
        <v/>
      </c>
      <c r="E181" s="40" t="str">
        <f>IF(B181="","",IF(B181="unattached","",COUNTIF(B$2:B181,B181)))</f>
        <v/>
      </c>
      <c r="F181" s="41" t="str">
        <f>IF(E181=3,SUMIF(B$2:B181,B181,D$2:D181),"")</f>
        <v/>
      </c>
      <c r="G181" s="42" t="str">
        <f t="shared" si="33"/>
        <v/>
      </c>
      <c r="H181" s="42" t="str">
        <f t="shared" si="34"/>
        <v/>
      </c>
      <c r="I181" s="43" t="str">
        <f t="shared" si="35"/>
        <v/>
      </c>
      <c r="J181" s="42" t="str">
        <f t="shared" si="36"/>
        <v/>
      </c>
      <c r="K181" s="42" t="str">
        <f t="shared" si="37"/>
        <v/>
      </c>
      <c r="L181" s="43" t="str">
        <f t="shared" si="38"/>
        <v/>
      </c>
    </row>
    <row r="182" spans="1:12" s="42" customFormat="1" x14ac:dyDescent="0.25">
      <c r="A182" s="37" t="str">
        <f t="shared" si="32"/>
        <v>-</v>
      </c>
      <c r="B182" s="38" t="str">
        <f>IF(D182="","",Finish!M185)</f>
        <v/>
      </c>
      <c r="C182" s="38" t="str">
        <f>IF(D182="","",Finish!L185)</f>
        <v/>
      </c>
      <c r="D182" s="39" t="str">
        <f>IF(LEFT(Finish!N185,1)="L",Finish!J185,"")</f>
        <v/>
      </c>
      <c r="E182" s="40" t="str">
        <f>IF(B182="","",IF(B182="unattached","",COUNTIF(B$2:B182,B182)))</f>
        <v/>
      </c>
      <c r="F182" s="41" t="str">
        <f>IF(E182=3,SUMIF(B$2:B182,B182,D$2:D182),"")</f>
        <v/>
      </c>
      <c r="G182" s="42" t="str">
        <f t="shared" si="33"/>
        <v/>
      </c>
      <c r="H182" s="42" t="str">
        <f t="shared" si="34"/>
        <v/>
      </c>
      <c r="I182" s="43" t="str">
        <f t="shared" si="35"/>
        <v/>
      </c>
      <c r="J182" s="42" t="str">
        <f t="shared" si="36"/>
        <v/>
      </c>
      <c r="K182" s="42" t="str">
        <f t="shared" si="37"/>
        <v/>
      </c>
      <c r="L182" s="43" t="str">
        <f t="shared" si="38"/>
        <v/>
      </c>
    </row>
    <row r="183" spans="1:12" s="42" customFormat="1" x14ac:dyDescent="0.25">
      <c r="A183" s="37" t="str">
        <f t="shared" si="32"/>
        <v>-</v>
      </c>
      <c r="B183" s="38" t="str">
        <f>IF(D183="","",Finish!M186)</f>
        <v/>
      </c>
      <c r="C183" s="38" t="str">
        <f>IF(D183="","",Finish!L186)</f>
        <v/>
      </c>
      <c r="D183" s="39" t="str">
        <f>IF(LEFT(Finish!N186,1)="L",Finish!J186,"")</f>
        <v/>
      </c>
      <c r="E183" s="40" t="str">
        <f>IF(B183="","",IF(B183="unattached","",COUNTIF(B$2:B183,B183)))</f>
        <v/>
      </c>
      <c r="F183" s="41" t="str">
        <f>IF(E183=3,SUMIF(B$2:B183,B183,D$2:D183),"")</f>
        <v/>
      </c>
      <c r="G183" s="42" t="str">
        <f t="shared" si="33"/>
        <v/>
      </c>
      <c r="H183" s="42" t="str">
        <f t="shared" si="34"/>
        <v/>
      </c>
      <c r="I183" s="43" t="str">
        <f t="shared" si="35"/>
        <v/>
      </c>
      <c r="J183" s="42" t="str">
        <f t="shared" si="36"/>
        <v/>
      </c>
      <c r="K183" s="42" t="str">
        <f t="shared" si="37"/>
        <v/>
      </c>
      <c r="L183" s="43" t="str">
        <f t="shared" si="38"/>
        <v/>
      </c>
    </row>
    <row r="184" spans="1:12" s="42" customFormat="1" x14ac:dyDescent="0.25">
      <c r="A184" s="37" t="str">
        <f t="shared" si="32"/>
        <v>-</v>
      </c>
      <c r="B184" s="38" t="str">
        <f>IF(D184="","",Finish!M187)</f>
        <v/>
      </c>
      <c r="C184" s="38" t="str">
        <f>IF(D184="","",Finish!L187)</f>
        <v/>
      </c>
      <c r="D184" s="39" t="str">
        <f>IF(LEFT(Finish!N187,1)="L",Finish!J187,"")</f>
        <v/>
      </c>
      <c r="E184" s="40" t="str">
        <f>IF(B184="","",IF(B184="unattached","",COUNTIF(B$2:B184,B184)))</f>
        <v/>
      </c>
      <c r="F184" s="41" t="str">
        <f>IF(E184=3,SUMIF(B$2:B184,B184,D$2:D184),"")</f>
        <v/>
      </c>
      <c r="G184" s="42" t="str">
        <f t="shared" si="33"/>
        <v/>
      </c>
      <c r="H184" s="42" t="str">
        <f t="shared" si="34"/>
        <v/>
      </c>
      <c r="I184" s="43" t="str">
        <f t="shared" si="35"/>
        <v/>
      </c>
      <c r="J184" s="42" t="str">
        <f t="shared" si="36"/>
        <v/>
      </c>
      <c r="K184" s="42" t="str">
        <f t="shared" si="37"/>
        <v/>
      </c>
      <c r="L184" s="43" t="str">
        <f t="shared" si="38"/>
        <v/>
      </c>
    </row>
    <row r="185" spans="1:12" s="42" customFormat="1" x14ac:dyDescent="0.25">
      <c r="A185" s="37" t="str">
        <f t="shared" si="32"/>
        <v>-</v>
      </c>
      <c r="B185" s="38" t="str">
        <f>IF(D185="","",Finish!M188)</f>
        <v/>
      </c>
      <c r="C185" s="38" t="str">
        <f>IF(D185="","",Finish!L188)</f>
        <v/>
      </c>
      <c r="D185" s="39" t="str">
        <f>IF(LEFT(Finish!N188,1)="L",Finish!J188,"")</f>
        <v/>
      </c>
      <c r="E185" s="40" t="str">
        <f>IF(B185="","",IF(B185="unattached","",COUNTIF(B$2:B185,B185)))</f>
        <v/>
      </c>
      <c r="F185" s="41" t="str">
        <f>IF(E185=3,SUMIF(B$2:B185,B185,D$2:D185),"")</f>
        <v/>
      </c>
      <c r="G185" s="42" t="str">
        <f t="shared" si="33"/>
        <v/>
      </c>
      <c r="H185" s="42" t="str">
        <f t="shared" si="34"/>
        <v/>
      </c>
      <c r="I185" s="43" t="str">
        <f t="shared" si="35"/>
        <v/>
      </c>
      <c r="J185" s="42" t="str">
        <f t="shared" si="36"/>
        <v/>
      </c>
      <c r="K185" s="42" t="str">
        <f t="shared" si="37"/>
        <v/>
      </c>
      <c r="L185" s="43" t="str">
        <f t="shared" si="38"/>
        <v/>
      </c>
    </row>
    <row r="186" spans="1:12" s="42" customFormat="1" x14ac:dyDescent="0.25">
      <c r="A186" s="37" t="str">
        <f t="shared" si="32"/>
        <v>-</v>
      </c>
      <c r="B186" s="38" t="str">
        <f>IF(D186="","",Finish!M189)</f>
        <v/>
      </c>
      <c r="C186" s="38" t="str">
        <f>IF(D186="","",Finish!L189)</f>
        <v/>
      </c>
      <c r="D186" s="39" t="str">
        <f>IF(LEFT(Finish!N189,1)="L",Finish!J189,"")</f>
        <v/>
      </c>
      <c r="E186" s="40" t="str">
        <f>IF(B186="","",IF(B186="unattached","",COUNTIF(B$2:B186,B186)))</f>
        <v/>
      </c>
      <c r="F186" s="41" t="str">
        <f>IF(E186=3,SUMIF(B$2:B186,B186,D$2:D186),"")</f>
        <v/>
      </c>
      <c r="G186" s="42" t="str">
        <f t="shared" si="33"/>
        <v/>
      </c>
      <c r="H186" s="42" t="str">
        <f t="shared" si="34"/>
        <v/>
      </c>
      <c r="I186" s="43" t="str">
        <f t="shared" si="35"/>
        <v/>
      </c>
      <c r="J186" s="42" t="str">
        <f t="shared" si="36"/>
        <v/>
      </c>
      <c r="K186" s="42" t="str">
        <f t="shared" si="37"/>
        <v/>
      </c>
      <c r="L186" s="43" t="str">
        <f t="shared" si="38"/>
        <v/>
      </c>
    </row>
    <row r="187" spans="1:12" s="42" customFormat="1" x14ac:dyDescent="0.25">
      <c r="A187" s="37" t="str">
        <f t="shared" si="32"/>
        <v>-</v>
      </c>
      <c r="B187" s="38" t="str">
        <f>IF(D187="","",Finish!M190)</f>
        <v/>
      </c>
      <c r="C187" s="38" t="str">
        <f>IF(D187="","",Finish!L190)</f>
        <v/>
      </c>
      <c r="D187" s="39" t="str">
        <f>IF(LEFT(Finish!N190,1)="L",Finish!J190,"")</f>
        <v/>
      </c>
      <c r="E187" s="40" t="str">
        <f>IF(B187="","",IF(B187="unattached","",COUNTIF(B$2:B187,B187)))</f>
        <v/>
      </c>
      <c r="F187" s="41" t="str">
        <f>IF(E187=3,SUMIF(B$2:B187,B187,D$2:D187),"")</f>
        <v/>
      </c>
      <c r="G187" s="42" t="str">
        <f t="shared" si="33"/>
        <v/>
      </c>
      <c r="H187" s="42" t="str">
        <f t="shared" si="34"/>
        <v/>
      </c>
      <c r="I187" s="43" t="str">
        <f t="shared" si="35"/>
        <v/>
      </c>
      <c r="J187" s="42" t="str">
        <f t="shared" si="36"/>
        <v/>
      </c>
      <c r="K187" s="42" t="str">
        <f t="shared" si="37"/>
        <v/>
      </c>
      <c r="L187" s="43" t="str">
        <f t="shared" si="38"/>
        <v/>
      </c>
    </row>
    <row r="188" spans="1:12" s="42" customFormat="1" x14ac:dyDescent="0.25">
      <c r="A188" s="37" t="str">
        <f t="shared" si="32"/>
        <v>-</v>
      </c>
      <c r="B188" s="38" t="str">
        <f>IF(D188="","",Finish!M191)</f>
        <v/>
      </c>
      <c r="C188" s="38" t="str">
        <f>IF(D188="","",Finish!L191)</f>
        <v/>
      </c>
      <c r="D188" s="39" t="str">
        <f>IF(LEFT(Finish!N191,1)="L",Finish!J191,"")</f>
        <v/>
      </c>
      <c r="E188" s="40" t="str">
        <f>IF(B188="","",IF(B188="unattached","",COUNTIF(B$2:B188,B188)))</f>
        <v/>
      </c>
      <c r="F188" s="41" t="str">
        <f>IF(E188=3,SUMIF(B$2:B188,B188,D$2:D188),"")</f>
        <v/>
      </c>
      <c r="G188" s="42" t="str">
        <f t="shared" si="33"/>
        <v/>
      </c>
      <c r="H188" s="42" t="str">
        <f t="shared" si="34"/>
        <v/>
      </c>
      <c r="I188" s="43" t="str">
        <f t="shared" si="35"/>
        <v/>
      </c>
      <c r="J188" s="42" t="str">
        <f t="shared" si="36"/>
        <v/>
      </c>
      <c r="K188" s="42" t="str">
        <f t="shared" si="37"/>
        <v/>
      </c>
      <c r="L188" s="43" t="str">
        <f t="shared" si="38"/>
        <v/>
      </c>
    </row>
    <row r="189" spans="1:12" s="42" customFormat="1" x14ac:dyDescent="0.25">
      <c r="A189" s="37" t="str">
        <f t="shared" si="32"/>
        <v>-</v>
      </c>
      <c r="B189" s="38" t="str">
        <f>IF(D189="","",Finish!M192)</f>
        <v/>
      </c>
      <c r="C189" s="38" t="str">
        <f>IF(D189="","",Finish!L192)</f>
        <v/>
      </c>
      <c r="D189" s="39" t="str">
        <f>IF(LEFT(Finish!N192,1)="L",Finish!J192,"")</f>
        <v/>
      </c>
      <c r="E189" s="40" t="str">
        <f>IF(B189="","",IF(B189="unattached","",COUNTIF(B$2:B189,B189)))</f>
        <v/>
      </c>
      <c r="F189" s="41" t="str">
        <f>IF(E189=3,SUMIF(B$2:B189,B189,D$2:D189),"")</f>
        <v/>
      </c>
      <c r="G189" s="42" t="str">
        <f t="shared" si="33"/>
        <v/>
      </c>
      <c r="H189" s="42" t="str">
        <f t="shared" si="34"/>
        <v/>
      </c>
      <c r="I189" s="43" t="str">
        <f t="shared" si="35"/>
        <v/>
      </c>
      <c r="J189" s="42" t="str">
        <f t="shared" si="36"/>
        <v/>
      </c>
      <c r="K189" s="42" t="str">
        <f t="shared" si="37"/>
        <v/>
      </c>
      <c r="L189" s="43" t="str">
        <f t="shared" si="38"/>
        <v/>
      </c>
    </row>
    <row r="190" spans="1:12" s="42" customFormat="1" x14ac:dyDescent="0.25">
      <c r="A190" s="37" t="str">
        <f t="shared" si="32"/>
        <v>-</v>
      </c>
      <c r="B190" s="38" t="str">
        <f>IF(D190="","",Finish!M193)</f>
        <v/>
      </c>
      <c r="C190" s="38" t="str">
        <f>IF(D190="","",Finish!L193)</f>
        <v/>
      </c>
      <c r="D190" s="39" t="str">
        <f>IF(LEFT(Finish!N193,1)="L",Finish!J193,"")</f>
        <v/>
      </c>
      <c r="E190" s="40" t="str">
        <f>IF(B190="","",IF(B190="unattached","",COUNTIF(B$2:B190,B190)))</f>
        <v/>
      </c>
      <c r="F190" s="41" t="str">
        <f>IF(E190=3,SUMIF(B$2:B190,B190,D$2:D190),"")</f>
        <v/>
      </c>
      <c r="G190" s="42" t="str">
        <f t="shared" si="33"/>
        <v/>
      </c>
      <c r="H190" s="42" t="str">
        <f t="shared" si="34"/>
        <v/>
      </c>
      <c r="I190" s="43" t="str">
        <f t="shared" si="35"/>
        <v/>
      </c>
      <c r="J190" s="42" t="str">
        <f t="shared" si="36"/>
        <v/>
      </c>
      <c r="K190" s="42" t="str">
        <f t="shared" si="37"/>
        <v/>
      </c>
      <c r="L190" s="43" t="str">
        <f t="shared" si="38"/>
        <v/>
      </c>
    </row>
    <row r="191" spans="1:12" s="42" customFormat="1" x14ac:dyDescent="0.25">
      <c r="A191" s="37" t="str">
        <f t="shared" si="32"/>
        <v>-</v>
      </c>
      <c r="B191" s="38" t="str">
        <f>IF(D191="","",Finish!M194)</f>
        <v/>
      </c>
      <c r="C191" s="38" t="str">
        <f>IF(D191="","",Finish!L194)</f>
        <v/>
      </c>
      <c r="D191" s="39" t="str">
        <f>IF(LEFT(Finish!N194,1)="L",Finish!J194,"")</f>
        <v/>
      </c>
      <c r="E191" s="40" t="str">
        <f>IF(B191="","",IF(B191="unattached","",COUNTIF(B$2:B191,B191)))</f>
        <v/>
      </c>
      <c r="F191" s="41" t="str">
        <f>IF(E191=3,SUMIF(B$2:B191,B191,D$2:D191),"")</f>
        <v/>
      </c>
      <c r="G191" s="42" t="str">
        <f t="shared" si="33"/>
        <v/>
      </c>
      <c r="H191" s="42" t="str">
        <f t="shared" si="34"/>
        <v/>
      </c>
      <c r="I191" s="43" t="str">
        <f t="shared" si="35"/>
        <v/>
      </c>
      <c r="J191" s="42" t="str">
        <f t="shared" si="36"/>
        <v/>
      </c>
      <c r="K191" s="42" t="str">
        <f t="shared" si="37"/>
        <v/>
      </c>
      <c r="L191" s="43" t="str">
        <f t="shared" si="38"/>
        <v/>
      </c>
    </row>
    <row r="192" spans="1:12" s="42" customFormat="1" x14ac:dyDescent="0.25">
      <c r="A192" s="37" t="str">
        <f t="shared" si="32"/>
        <v>-</v>
      </c>
      <c r="B192" s="38" t="str">
        <f>IF(D192="","",Finish!M195)</f>
        <v/>
      </c>
      <c r="C192" s="38" t="str">
        <f>IF(D192="","",Finish!L195)</f>
        <v/>
      </c>
      <c r="D192" s="39" t="str">
        <f>IF(LEFT(Finish!N195,1)="L",Finish!J195,"")</f>
        <v/>
      </c>
      <c r="E192" s="40" t="str">
        <f>IF(B192="","",IF(B192="unattached","",COUNTIF(B$2:B192,B192)))</f>
        <v/>
      </c>
      <c r="F192" s="41" t="str">
        <f>IF(E192=3,SUMIF(B$2:B192,B192,D$2:D192),"")</f>
        <v/>
      </c>
      <c r="G192" s="42" t="str">
        <f t="shared" si="33"/>
        <v/>
      </c>
      <c r="H192" s="42" t="str">
        <f t="shared" si="34"/>
        <v/>
      </c>
      <c r="I192" s="43" t="str">
        <f t="shared" si="35"/>
        <v/>
      </c>
      <c r="J192" s="42" t="str">
        <f t="shared" si="36"/>
        <v/>
      </c>
      <c r="K192" s="42" t="str">
        <f t="shared" si="37"/>
        <v/>
      </c>
      <c r="L192" s="43" t="str">
        <f t="shared" si="38"/>
        <v/>
      </c>
    </row>
    <row r="193" spans="1:12" s="42" customFormat="1" x14ac:dyDescent="0.25">
      <c r="A193" s="37" t="str">
        <f t="shared" si="32"/>
        <v>-</v>
      </c>
      <c r="B193" s="38" t="str">
        <f>IF(D193="","",Finish!M196)</f>
        <v/>
      </c>
      <c r="C193" s="38" t="str">
        <f>IF(D193="","",Finish!L196)</f>
        <v/>
      </c>
      <c r="D193" s="39" t="str">
        <f>IF(LEFT(Finish!N196,1)="L",Finish!J196,"")</f>
        <v/>
      </c>
      <c r="E193" s="40" t="str">
        <f>IF(B193="","",IF(B193="unattached","",COUNTIF(B$2:B193,B193)))</f>
        <v/>
      </c>
      <c r="F193" s="41" t="str">
        <f>IF(E193=3,SUMIF(B$2:B193,B193,D$2:D193),"")</f>
        <v/>
      </c>
      <c r="G193" s="42" t="str">
        <f t="shared" si="33"/>
        <v/>
      </c>
      <c r="H193" s="42" t="str">
        <f t="shared" si="34"/>
        <v/>
      </c>
      <c r="I193" s="43" t="str">
        <f t="shared" si="35"/>
        <v/>
      </c>
      <c r="J193" s="42" t="str">
        <f t="shared" si="36"/>
        <v/>
      </c>
      <c r="K193" s="42" t="str">
        <f t="shared" si="37"/>
        <v/>
      </c>
      <c r="L193" s="43" t="str">
        <f t="shared" si="38"/>
        <v/>
      </c>
    </row>
    <row r="194" spans="1:12" s="42" customFormat="1" x14ac:dyDescent="0.25">
      <c r="A194" s="37" t="str">
        <f t="shared" si="32"/>
        <v>-</v>
      </c>
      <c r="B194" s="38" t="str">
        <f>IF(D194="","",Finish!M197)</f>
        <v/>
      </c>
      <c r="C194" s="38" t="str">
        <f>IF(D194="","",Finish!L197)</f>
        <v/>
      </c>
      <c r="D194" s="39" t="str">
        <f>IF(LEFT(Finish!N197,1)="L",Finish!J197,"")</f>
        <v/>
      </c>
      <c r="E194" s="40" t="str">
        <f>IF(B194="","",IF(B194="unattached","",COUNTIF(B$2:B194,B194)))</f>
        <v/>
      </c>
      <c r="F194" s="41" t="str">
        <f>IF(E194=3,SUMIF(B$2:B194,B194,D$2:D194),"")</f>
        <v/>
      </c>
      <c r="G194" s="42" t="str">
        <f t="shared" si="33"/>
        <v/>
      </c>
      <c r="H194" s="42" t="str">
        <f t="shared" si="34"/>
        <v/>
      </c>
      <c r="I194" s="43" t="str">
        <f t="shared" si="35"/>
        <v/>
      </c>
      <c r="J194" s="42" t="str">
        <f t="shared" si="36"/>
        <v/>
      </c>
      <c r="K194" s="42" t="str">
        <f t="shared" si="37"/>
        <v/>
      </c>
      <c r="L194" s="43" t="str">
        <f t="shared" si="38"/>
        <v/>
      </c>
    </row>
    <row r="195" spans="1:12" s="42" customFormat="1" x14ac:dyDescent="0.25">
      <c r="A195" s="37" t="str">
        <f t="shared" ref="A195:A258" si="39">IF($F195="","-",RANK($F195,$F:$F,1))</f>
        <v>-</v>
      </c>
      <c r="B195" s="38" t="str">
        <f>IF(D195="","",Finish!M198)</f>
        <v/>
      </c>
      <c r="C195" s="38" t="str">
        <f>IF(D195="","",Finish!L198)</f>
        <v/>
      </c>
      <c r="D195" s="39" t="str">
        <f>IF(LEFT(Finish!N198,1)="L",Finish!J198,"")</f>
        <v/>
      </c>
      <c r="E195" s="40" t="str">
        <f>IF(B195="","",IF(B195="unattached","",COUNTIF(B$2:B195,B195)))</f>
        <v/>
      </c>
      <c r="F195" s="41" t="str">
        <f>IF(E195=3,SUMIF(B$2:B195,B195,D$2:D195),"")</f>
        <v/>
      </c>
      <c r="G195" s="42" t="str">
        <f t="shared" si="33"/>
        <v/>
      </c>
      <c r="H195" s="42" t="str">
        <f t="shared" si="34"/>
        <v/>
      </c>
      <c r="I195" s="43" t="str">
        <f t="shared" si="35"/>
        <v/>
      </c>
      <c r="J195" s="42" t="str">
        <f t="shared" si="36"/>
        <v/>
      </c>
      <c r="K195" s="42" t="str">
        <f t="shared" si="37"/>
        <v/>
      </c>
      <c r="L195" s="43" t="str">
        <f t="shared" si="38"/>
        <v/>
      </c>
    </row>
    <row r="196" spans="1:12" s="42" customFormat="1" x14ac:dyDescent="0.25">
      <c r="A196" s="37" t="str">
        <f t="shared" si="39"/>
        <v>-</v>
      </c>
      <c r="B196" s="38" t="str">
        <f>IF(D196="","",Finish!M199)</f>
        <v/>
      </c>
      <c r="C196" s="38" t="str">
        <f>IF(D196="","",Finish!L199)</f>
        <v/>
      </c>
      <c r="D196" s="39" t="str">
        <f>IF(LEFT(Finish!N199,1)="L",Finish!J199,"")</f>
        <v/>
      </c>
      <c r="E196" s="40" t="str">
        <f>IF(B196="","",IF(B196="unattached","",COUNTIF(B$2:B196,B196)))</f>
        <v/>
      </c>
      <c r="F196" s="41" t="str">
        <f>IF(E196=3,SUMIF(B$2:B196,B196,D$2:D196),"")</f>
        <v/>
      </c>
      <c r="G196" s="42" t="str">
        <f t="shared" si="33"/>
        <v/>
      </c>
      <c r="H196" s="42" t="str">
        <f t="shared" si="34"/>
        <v/>
      </c>
      <c r="I196" s="43" t="str">
        <f t="shared" si="35"/>
        <v/>
      </c>
      <c r="J196" s="42" t="str">
        <f t="shared" si="36"/>
        <v/>
      </c>
      <c r="K196" s="42" t="str">
        <f t="shared" si="37"/>
        <v/>
      </c>
      <c r="L196" s="43" t="str">
        <f t="shared" si="38"/>
        <v/>
      </c>
    </row>
    <row r="197" spans="1:12" s="42" customFormat="1" x14ac:dyDescent="0.25">
      <c r="A197" s="37" t="str">
        <f t="shared" si="39"/>
        <v>-</v>
      </c>
      <c r="B197" s="38" t="str">
        <f>IF(D197="","",Finish!M200)</f>
        <v/>
      </c>
      <c r="C197" s="38" t="str">
        <f>IF(D197="","",Finish!L200)</f>
        <v/>
      </c>
      <c r="D197" s="39" t="str">
        <f>IF(LEFT(Finish!N200,1)="L",Finish!J200,"")</f>
        <v/>
      </c>
      <c r="E197" s="40" t="str">
        <f>IF(B197="","",IF(B197="unattached","",COUNTIF(B$2:B197,B197)))</f>
        <v/>
      </c>
      <c r="F197" s="41" t="str">
        <f>IF(E197=3,SUMIF(B$2:B197,B197,D$2:D197),"")</f>
        <v/>
      </c>
      <c r="G197" s="42" t="str">
        <f t="shared" si="33"/>
        <v/>
      </c>
      <c r="H197" s="42" t="str">
        <f t="shared" si="34"/>
        <v/>
      </c>
      <c r="I197" s="43" t="str">
        <f t="shared" si="35"/>
        <v/>
      </c>
      <c r="J197" s="42" t="str">
        <f t="shared" si="36"/>
        <v/>
      </c>
      <c r="K197" s="42" t="str">
        <f t="shared" si="37"/>
        <v/>
      </c>
      <c r="L197" s="43" t="str">
        <f t="shared" si="38"/>
        <v/>
      </c>
    </row>
    <row r="198" spans="1:12" s="42" customFormat="1" x14ac:dyDescent="0.25">
      <c r="A198" s="37" t="str">
        <f t="shared" si="39"/>
        <v>-</v>
      </c>
      <c r="B198" s="38" t="str">
        <f>IF(D198="","",Finish!M201)</f>
        <v/>
      </c>
      <c r="C198" s="38" t="str">
        <f>IF(D198="","",Finish!L201)</f>
        <v/>
      </c>
      <c r="D198" s="39" t="str">
        <f>IF(LEFT(Finish!N201,1)="L",Finish!J201,"")</f>
        <v/>
      </c>
      <c r="E198" s="40" t="str">
        <f>IF(B198="","",IF(B198="unattached","",COUNTIF(B$2:B198,B198)))</f>
        <v/>
      </c>
      <c r="F198" s="41" t="str">
        <f>IF(E198=3,SUMIF(B$2:B198,B198,D$2:D198),"")</f>
        <v/>
      </c>
      <c r="G198" s="42" t="str">
        <f t="shared" si="33"/>
        <v/>
      </c>
      <c r="H198" s="42" t="str">
        <f t="shared" si="34"/>
        <v/>
      </c>
      <c r="I198" s="43" t="str">
        <f t="shared" si="35"/>
        <v/>
      </c>
      <c r="J198" s="42" t="str">
        <f t="shared" si="36"/>
        <v/>
      </c>
      <c r="K198" s="42" t="str">
        <f t="shared" si="37"/>
        <v/>
      </c>
      <c r="L198" s="43" t="str">
        <f t="shared" si="38"/>
        <v/>
      </c>
    </row>
    <row r="199" spans="1:12" s="42" customFormat="1" x14ac:dyDescent="0.25">
      <c r="A199" s="37" t="str">
        <f t="shared" si="39"/>
        <v>-</v>
      </c>
      <c r="B199" s="38" t="str">
        <f>IF(D199="","",Finish!M202)</f>
        <v/>
      </c>
      <c r="C199" s="38" t="str">
        <f>IF(D199="","",Finish!L202)</f>
        <v/>
      </c>
      <c r="D199" s="39" t="str">
        <f>IF(LEFT(Finish!N202,1)="L",Finish!J202,"")</f>
        <v/>
      </c>
      <c r="E199" s="40" t="str">
        <f>IF(B199="","",IF(B199="unattached","",COUNTIF(B$2:B199,B199)))</f>
        <v/>
      </c>
      <c r="F199" s="41" t="str">
        <f>IF(E199=3,SUMIF(B$2:B199,B199,D$2:D199),"")</f>
        <v/>
      </c>
      <c r="G199" s="42" t="str">
        <f t="shared" si="33"/>
        <v/>
      </c>
      <c r="H199" s="42" t="str">
        <f t="shared" si="34"/>
        <v/>
      </c>
      <c r="I199" s="43" t="str">
        <f t="shared" si="35"/>
        <v/>
      </c>
      <c r="J199" s="42" t="str">
        <f t="shared" si="36"/>
        <v/>
      </c>
      <c r="K199" s="42" t="str">
        <f t="shared" si="37"/>
        <v/>
      </c>
      <c r="L199" s="43" t="str">
        <f t="shared" si="38"/>
        <v/>
      </c>
    </row>
    <row r="200" spans="1:12" s="42" customFormat="1" x14ac:dyDescent="0.25">
      <c r="A200" s="37" t="str">
        <f t="shared" si="39"/>
        <v>-</v>
      </c>
      <c r="B200" s="38" t="str">
        <f>IF(D200="","",Finish!M203)</f>
        <v/>
      </c>
      <c r="C200" s="38" t="str">
        <f>IF(D200="","",Finish!L203)</f>
        <v/>
      </c>
      <c r="D200" s="39" t="str">
        <f>IF(LEFT(Finish!N203,1)="L",Finish!J203,"")</f>
        <v/>
      </c>
      <c r="E200" s="40" t="str">
        <f>IF(B200="","",IF(B200="unattached","",COUNTIF(B$2:B200,B200)))</f>
        <v/>
      </c>
      <c r="F200" s="41" t="str">
        <f>IF(E200=3,SUMIF(B$2:B200,B200,D$2:D200),"")</f>
        <v/>
      </c>
      <c r="G200" s="42" t="str">
        <f t="shared" si="33"/>
        <v/>
      </c>
      <c r="H200" s="42" t="str">
        <f t="shared" si="34"/>
        <v/>
      </c>
      <c r="I200" s="43" t="str">
        <f t="shared" si="35"/>
        <v/>
      </c>
      <c r="J200" s="42" t="str">
        <f t="shared" si="36"/>
        <v/>
      </c>
      <c r="K200" s="42" t="str">
        <f t="shared" si="37"/>
        <v/>
      </c>
      <c r="L200" s="43" t="str">
        <f t="shared" si="38"/>
        <v/>
      </c>
    </row>
    <row r="201" spans="1:12" s="42" customFormat="1" x14ac:dyDescent="0.25">
      <c r="A201" s="37" t="str">
        <f t="shared" si="39"/>
        <v>-</v>
      </c>
      <c r="B201" s="38" t="str">
        <f>IF(D201="","",Finish!M204)</f>
        <v/>
      </c>
      <c r="C201" s="38" t="str">
        <f>IF(D201="","",Finish!L204)</f>
        <v/>
      </c>
      <c r="D201" s="39" t="str">
        <f>IF(LEFT(Finish!N204,1)="L",Finish!J204,"")</f>
        <v/>
      </c>
      <c r="E201" s="40" t="str">
        <f>IF(B201="","",IF(B201="unattached","",COUNTIF(B$2:B201,B201)))</f>
        <v/>
      </c>
      <c r="F201" s="41" t="str">
        <f>IF(E201=3,SUMIF(B$2:B201,B201,D$2:D201),"")</f>
        <v/>
      </c>
      <c r="G201" s="42" t="str">
        <f t="shared" si="33"/>
        <v/>
      </c>
      <c r="H201" s="42" t="str">
        <f t="shared" si="34"/>
        <v/>
      </c>
      <c r="I201" s="43" t="str">
        <f t="shared" si="35"/>
        <v/>
      </c>
      <c r="J201" s="42" t="str">
        <f t="shared" si="36"/>
        <v/>
      </c>
      <c r="K201" s="42" t="str">
        <f t="shared" si="37"/>
        <v/>
      </c>
      <c r="L201" s="43" t="str">
        <f t="shared" si="38"/>
        <v/>
      </c>
    </row>
    <row r="202" spans="1:12" s="42" customFormat="1" x14ac:dyDescent="0.25">
      <c r="A202" s="37" t="str">
        <f t="shared" si="39"/>
        <v>-</v>
      </c>
      <c r="B202" s="38" t="str">
        <f>IF(D202="","",Finish!M205)</f>
        <v/>
      </c>
      <c r="C202" s="38" t="str">
        <f>IF(D202="","",Finish!L205)</f>
        <v/>
      </c>
      <c r="D202" s="39" t="str">
        <f>IF(LEFT(Finish!N205,1)="L",Finish!J205,"")</f>
        <v/>
      </c>
      <c r="E202" s="40" t="str">
        <f>IF(B202="","",IF(B202="unattached","",COUNTIF(B$2:B202,B202)))</f>
        <v/>
      </c>
      <c r="F202" s="41" t="str">
        <f>IF(E202=3,SUMIF(B$2:B202,B202,D$2:D202),"")</f>
        <v/>
      </c>
      <c r="G202" s="42" t="str">
        <f t="shared" ref="G202:G265" si="40">IF($E202=2,B202,"")</f>
        <v/>
      </c>
      <c r="H202" s="42" t="str">
        <f t="shared" ref="H202:H265" si="41">IF($E202=2,C202,"")</f>
        <v/>
      </c>
      <c r="I202" s="43" t="str">
        <f t="shared" ref="I202:I265" si="42">IF($E202=2,D202,"")</f>
        <v/>
      </c>
      <c r="J202" s="42" t="str">
        <f t="shared" ref="J202:J265" si="43">IF($E202=3,B202,"")</f>
        <v/>
      </c>
      <c r="K202" s="42" t="str">
        <f t="shared" ref="K202:K265" si="44">IF($E202=3,C202,"")</f>
        <v/>
      </c>
      <c r="L202" s="43" t="str">
        <f t="shared" ref="L202:L265" si="45">IF($E202=3,D202,"")</f>
        <v/>
      </c>
    </row>
    <row r="203" spans="1:12" s="42" customFormat="1" x14ac:dyDescent="0.25">
      <c r="A203" s="37" t="str">
        <f t="shared" si="39"/>
        <v>-</v>
      </c>
      <c r="B203" s="38" t="str">
        <f>IF(D203="","",Finish!M206)</f>
        <v/>
      </c>
      <c r="C203" s="38" t="str">
        <f>IF(D203="","",Finish!L206)</f>
        <v/>
      </c>
      <c r="D203" s="39" t="str">
        <f>IF(LEFT(Finish!N206,1)="L",Finish!J206,"")</f>
        <v/>
      </c>
      <c r="E203" s="40" t="str">
        <f>IF(B203="","",IF(B203="unattached","",COUNTIF(B$2:B203,B203)))</f>
        <v/>
      </c>
      <c r="F203" s="41" t="str">
        <f>IF(E203=3,SUMIF(B$2:B203,B203,D$2:D203),"")</f>
        <v/>
      </c>
      <c r="G203" s="42" t="str">
        <f t="shared" si="40"/>
        <v/>
      </c>
      <c r="H203" s="42" t="str">
        <f t="shared" si="41"/>
        <v/>
      </c>
      <c r="I203" s="43" t="str">
        <f t="shared" si="42"/>
        <v/>
      </c>
      <c r="J203" s="42" t="str">
        <f t="shared" si="43"/>
        <v/>
      </c>
      <c r="K203" s="42" t="str">
        <f t="shared" si="44"/>
        <v/>
      </c>
      <c r="L203" s="43" t="str">
        <f t="shared" si="45"/>
        <v/>
      </c>
    </row>
    <row r="204" spans="1:12" s="42" customFormat="1" x14ac:dyDescent="0.25">
      <c r="A204" s="37" t="str">
        <f t="shared" si="39"/>
        <v>-</v>
      </c>
      <c r="B204" s="38" t="str">
        <f>IF(D204="","",Finish!M207)</f>
        <v/>
      </c>
      <c r="C204" s="38" t="str">
        <f>IF(D204="","",Finish!L207)</f>
        <v/>
      </c>
      <c r="D204" s="39" t="str">
        <f>IF(LEFT(Finish!N207,1)="L",Finish!J207,"")</f>
        <v/>
      </c>
      <c r="E204" s="40" t="str">
        <f>IF(B204="","",IF(B204="unattached","",COUNTIF(B$2:B204,B204)))</f>
        <v/>
      </c>
      <c r="F204" s="41" t="str">
        <f>IF(E204=3,SUMIF(B$2:B204,B204,D$2:D204),"")</f>
        <v/>
      </c>
      <c r="G204" s="42" t="str">
        <f t="shared" si="40"/>
        <v/>
      </c>
      <c r="H204" s="42" t="str">
        <f t="shared" si="41"/>
        <v/>
      </c>
      <c r="I204" s="43" t="str">
        <f t="shared" si="42"/>
        <v/>
      </c>
      <c r="J204" s="42" t="str">
        <f t="shared" si="43"/>
        <v/>
      </c>
      <c r="K204" s="42" t="str">
        <f t="shared" si="44"/>
        <v/>
      </c>
      <c r="L204" s="43" t="str">
        <f t="shared" si="45"/>
        <v/>
      </c>
    </row>
    <row r="205" spans="1:12" s="42" customFormat="1" x14ac:dyDescent="0.25">
      <c r="A205" s="37" t="str">
        <f t="shared" si="39"/>
        <v>-</v>
      </c>
      <c r="B205" s="38" t="str">
        <f>IF(D205="","",Finish!M208)</f>
        <v/>
      </c>
      <c r="C205" s="38" t="str">
        <f>IF(D205="","",Finish!L208)</f>
        <v/>
      </c>
      <c r="D205" s="39" t="str">
        <f>IF(LEFT(Finish!N208,1)="L",Finish!J208,"")</f>
        <v/>
      </c>
      <c r="E205" s="40" t="str">
        <f>IF(B205="","",IF(B205="unattached","",COUNTIF(B$2:B205,B205)))</f>
        <v/>
      </c>
      <c r="F205" s="41" t="str">
        <f>IF(E205=3,SUMIF(B$2:B205,B205,D$2:D205),"")</f>
        <v/>
      </c>
      <c r="G205" s="42" t="str">
        <f t="shared" si="40"/>
        <v/>
      </c>
      <c r="H205" s="42" t="str">
        <f t="shared" si="41"/>
        <v/>
      </c>
      <c r="I205" s="43" t="str">
        <f t="shared" si="42"/>
        <v/>
      </c>
      <c r="J205" s="42" t="str">
        <f t="shared" si="43"/>
        <v/>
      </c>
      <c r="K205" s="42" t="str">
        <f t="shared" si="44"/>
        <v/>
      </c>
      <c r="L205" s="43" t="str">
        <f t="shared" si="45"/>
        <v/>
      </c>
    </row>
    <row r="206" spans="1:12" s="42" customFormat="1" x14ac:dyDescent="0.25">
      <c r="A206" s="37" t="str">
        <f t="shared" si="39"/>
        <v>-</v>
      </c>
      <c r="B206" s="38" t="str">
        <f>IF(D206="","",Finish!M209)</f>
        <v/>
      </c>
      <c r="C206" s="38" t="str">
        <f>IF(D206="","",Finish!L209)</f>
        <v/>
      </c>
      <c r="D206" s="39" t="str">
        <f>IF(LEFT(Finish!N209,1)="L",Finish!J209,"")</f>
        <v/>
      </c>
      <c r="E206" s="40" t="str">
        <f>IF(B206="","",IF(B206="unattached","",COUNTIF(B$2:B206,B206)))</f>
        <v/>
      </c>
      <c r="F206" s="41" t="str">
        <f>IF(E206=3,SUMIF(B$2:B206,B206,D$2:D206),"")</f>
        <v/>
      </c>
      <c r="G206" s="42" t="str">
        <f t="shared" si="40"/>
        <v/>
      </c>
      <c r="H206" s="42" t="str">
        <f t="shared" si="41"/>
        <v/>
      </c>
      <c r="I206" s="43" t="str">
        <f t="shared" si="42"/>
        <v/>
      </c>
      <c r="J206" s="42" t="str">
        <f t="shared" si="43"/>
        <v/>
      </c>
      <c r="K206" s="42" t="str">
        <f t="shared" si="44"/>
        <v/>
      </c>
      <c r="L206" s="43" t="str">
        <f t="shared" si="45"/>
        <v/>
      </c>
    </row>
    <row r="207" spans="1:12" s="42" customFormat="1" x14ac:dyDescent="0.25">
      <c r="A207" s="37" t="str">
        <f t="shared" si="39"/>
        <v>-</v>
      </c>
      <c r="B207" s="38" t="str">
        <f>IF(D207="","",Finish!M210)</f>
        <v/>
      </c>
      <c r="C207" s="38" t="str">
        <f>IF(D207="","",Finish!L210)</f>
        <v/>
      </c>
      <c r="D207" s="39" t="str">
        <f>IF(LEFT(Finish!N210,1)="L",Finish!J210,"")</f>
        <v/>
      </c>
      <c r="E207" s="40" t="str">
        <f>IF(B207="","",IF(B207="unattached","",COUNTIF(B$2:B207,B207)))</f>
        <v/>
      </c>
      <c r="F207" s="41" t="str">
        <f>IF(E207=3,SUMIF(B$2:B207,B207,D$2:D207),"")</f>
        <v/>
      </c>
      <c r="G207" s="42" t="str">
        <f t="shared" si="40"/>
        <v/>
      </c>
      <c r="H207" s="42" t="str">
        <f t="shared" si="41"/>
        <v/>
      </c>
      <c r="I207" s="43" t="str">
        <f t="shared" si="42"/>
        <v/>
      </c>
      <c r="J207" s="42" t="str">
        <f t="shared" si="43"/>
        <v/>
      </c>
      <c r="K207" s="42" t="str">
        <f t="shared" si="44"/>
        <v/>
      </c>
      <c r="L207" s="43" t="str">
        <f t="shared" si="45"/>
        <v/>
      </c>
    </row>
    <row r="208" spans="1:12" s="42" customFormat="1" x14ac:dyDescent="0.25">
      <c r="A208" s="37" t="str">
        <f t="shared" si="39"/>
        <v>-</v>
      </c>
      <c r="B208" s="38" t="str">
        <f>IF(D208="","",Finish!M211)</f>
        <v/>
      </c>
      <c r="C208" s="38" t="str">
        <f>IF(D208="","",Finish!L211)</f>
        <v/>
      </c>
      <c r="D208" s="39" t="str">
        <f>IF(LEFT(Finish!N211,1)="L",Finish!J211,"")</f>
        <v/>
      </c>
      <c r="E208" s="40" t="str">
        <f>IF(B208="","",IF(B208="unattached","",COUNTIF(B$2:B208,B208)))</f>
        <v/>
      </c>
      <c r="F208" s="41" t="str">
        <f>IF(E208=3,SUMIF(B$2:B208,B208,D$2:D208),"")</f>
        <v/>
      </c>
      <c r="G208" s="42" t="str">
        <f t="shared" si="40"/>
        <v/>
      </c>
      <c r="H208" s="42" t="str">
        <f t="shared" si="41"/>
        <v/>
      </c>
      <c r="I208" s="43" t="str">
        <f t="shared" si="42"/>
        <v/>
      </c>
      <c r="J208" s="42" t="str">
        <f t="shared" si="43"/>
        <v/>
      </c>
      <c r="K208" s="42" t="str">
        <f t="shared" si="44"/>
        <v/>
      </c>
      <c r="L208" s="43" t="str">
        <f t="shared" si="45"/>
        <v/>
      </c>
    </row>
    <row r="209" spans="1:12" s="42" customFormat="1" x14ac:dyDescent="0.25">
      <c r="A209" s="37" t="str">
        <f t="shared" si="39"/>
        <v>-</v>
      </c>
      <c r="B209" s="38" t="str">
        <f>IF(D209="","",Finish!M212)</f>
        <v/>
      </c>
      <c r="C209" s="38" t="str">
        <f>IF(D209="","",Finish!L212)</f>
        <v/>
      </c>
      <c r="D209" s="39" t="str">
        <f>IF(LEFT(Finish!N212,1)="L",Finish!J212,"")</f>
        <v/>
      </c>
      <c r="E209" s="40" t="str">
        <f>IF(B209="","",IF(B209="unattached","",COUNTIF(B$2:B209,B209)))</f>
        <v/>
      </c>
      <c r="F209" s="41" t="str">
        <f>IF(E209=3,SUMIF(B$2:B209,B209,D$2:D209),"")</f>
        <v/>
      </c>
      <c r="G209" s="42" t="str">
        <f t="shared" si="40"/>
        <v/>
      </c>
      <c r="H209" s="42" t="str">
        <f t="shared" si="41"/>
        <v/>
      </c>
      <c r="I209" s="43" t="str">
        <f t="shared" si="42"/>
        <v/>
      </c>
      <c r="J209" s="42" t="str">
        <f t="shared" si="43"/>
        <v/>
      </c>
      <c r="K209" s="42" t="str">
        <f t="shared" si="44"/>
        <v/>
      </c>
      <c r="L209" s="43" t="str">
        <f t="shared" si="45"/>
        <v/>
      </c>
    </row>
    <row r="210" spans="1:12" s="42" customFormat="1" x14ac:dyDescent="0.25">
      <c r="A210" s="37" t="str">
        <f t="shared" si="39"/>
        <v>-</v>
      </c>
      <c r="B210" s="38" t="str">
        <f>IF(D210="","",Finish!M213)</f>
        <v/>
      </c>
      <c r="C210" s="38" t="str">
        <f>IF(D210="","",Finish!L213)</f>
        <v/>
      </c>
      <c r="D210" s="39" t="str">
        <f>IF(LEFT(Finish!N213,1)="L",Finish!J213,"")</f>
        <v/>
      </c>
      <c r="E210" s="40" t="str">
        <f>IF(B210="","",IF(B210="unattached","",COUNTIF(B$2:B210,B210)))</f>
        <v/>
      </c>
      <c r="F210" s="41" t="str">
        <f>IF(E210=3,SUMIF(B$2:B210,B210,D$2:D210),"")</f>
        <v/>
      </c>
      <c r="G210" s="42" t="str">
        <f t="shared" si="40"/>
        <v/>
      </c>
      <c r="H210" s="42" t="str">
        <f t="shared" si="41"/>
        <v/>
      </c>
      <c r="I210" s="43" t="str">
        <f t="shared" si="42"/>
        <v/>
      </c>
      <c r="J210" s="42" t="str">
        <f t="shared" si="43"/>
        <v/>
      </c>
      <c r="K210" s="42" t="str">
        <f t="shared" si="44"/>
        <v/>
      </c>
      <c r="L210" s="43" t="str">
        <f t="shared" si="45"/>
        <v/>
      </c>
    </row>
    <row r="211" spans="1:12" s="42" customFormat="1" x14ac:dyDescent="0.25">
      <c r="A211" s="37" t="str">
        <f t="shared" si="39"/>
        <v>-</v>
      </c>
      <c r="B211" s="38" t="str">
        <f>IF(D211="","",Finish!M214)</f>
        <v/>
      </c>
      <c r="C211" s="38" t="str">
        <f>IF(D211="","",Finish!L214)</f>
        <v/>
      </c>
      <c r="D211" s="39" t="str">
        <f>IF(LEFT(Finish!N214,1)="L",Finish!J214,"")</f>
        <v/>
      </c>
      <c r="E211" s="40" t="str">
        <f>IF(B211="","",IF(B211="unattached","",COUNTIF(B$2:B211,B211)))</f>
        <v/>
      </c>
      <c r="F211" s="41" t="str">
        <f>IF(E211=3,SUMIF(B$2:B211,B211,D$2:D211),"")</f>
        <v/>
      </c>
      <c r="G211" s="42" t="str">
        <f t="shared" si="40"/>
        <v/>
      </c>
      <c r="H211" s="42" t="str">
        <f t="shared" si="41"/>
        <v/>
      </c>
      <c r="I211" s="43" t="str">
        <f t="shared" si="42"/>
        <v/>
      </c>
      <c r="J211" s="42" t="str">
        <f t="shared" si="43"/>
        <v/>
      </c>
      <c r="K211" s="42" t="str">
        <f t="shared" si="44"/>
        <v/>
      </c>
      <c r="L211" s="43" t="str">
        <f t="shared" si="45"/>
        <v/>
      </c>
    </row>
    <row r="212" spans="1:12" s="42" customFormat="1" x14ac:dyDescent="0.25">
      <c r="A212" s="37" t="str">
        <f t="shared" si="39"/>
        <v>-</v>
      </c>
      <c r="B212" s="38" t="str">
        <f>IF(D212="","",Finish!M215)</f>
        <v/>
      </c>
      <c r="C212" s="38" t="str">
        <f>IF(D212="","",Finish!L215)</f>
        <v/>
      </c>
      <c r="D212" s="39" t="str">
        <f>IF(LEFT(Finish!N215,1)="L",Finish!J215,"")</f>
        <v/>
      </c>
      <c r="E212" s="40" t="str">
        <f>IF(B212="","",IF(B212="unattached","",COUNTIF(B$2:B212,B212)))</f>
        <v/>
      </c>
      <c r="F212" s="41" t="str">
        <f>IF(E212=3,SUMIF(B$2:B212,B212,D$2:D212),"")</f>
        <v/>
      </c>
      <c r="G212" s="42" t="str">
        <f t="shared" si="40"/>
        <v/>
      </c>
      <c r="H212" s="42" t="str">
        <f t="shared" si="41"/>
        <v/>
      </c>
      <c r="I212" s="43" t="str">
        <f t="shared" si="42"/>
        <v/>
      </c>
      <c r="J212" s="42" t="str">
        <f t="shared" si="43"/>
        <v/>
      </c>
      <c r="K212" s="42" t="str">
        <f t="shared" si="44"/>
        <v/>
      </c>
      <c r="L212" s="43" t="str">
        <f t="shared" si="45"/>
        <v/>
      </c>
    </row>
    <row r="213" spans="1:12" s="42" customFormat="1" x14ac:dyDescent="0.25">
      <c r="A213" s="37" t="str">
        <f t="shared" si="39"/>
        <v>-</v>
      </c>
      <c r="B213" s="38" t="str">
        <f>IF(D213="","",Finish!M216)</f>
        <v/>
      </c>
      <c r="C213" s="38" t="str">
        <f>IF(D213="","",Finish!L216)</f>
        <v/>
      </c>
      <c r="D213" s="39" t="str">
        <f>IF(LEFT(Finish!N216,1)="L",Finish!J216,"")</f>
        <v/>
      </c>
      <c r="E213" s="40" t="str">
        <f>IF(B213="","",IF(B213="unattached","",COUNTIF(B$2:B213,B213)))</f>
        <v/>
      </c>
      <c r="F213" s="41" t="str">
        <f>IF(E213=3,SUMIF(B$2:B213,B213,D$2:D213),"")</f>
        <v/>
      </c>
      <c r="G213" s="42" t="str">
        <f t="shared" si="40"/>
        <v/>
      </c>
      <c r="H213" s="42" t="str">
        <f t="shared" si="41"/>
        <v/>
      </c>
      <c r="I213" s="43" t="str">
        <f t="shared" si="42"/>
        <v/>
      </c>
      <c r="J213" s="42" t="str">
        <f t="shared" si="43"/>
        <v/>
      </c>
      <c r="K213" s="42" t="str">
        <f t="shared" si="44"/>
        <v/>
      </c>
      <c r="L213" s="43" t="str">
        <f t="shared" si="45"/>
        <v/>
      </c>
    </row>
    <row r="214" spans="1:12" s="42" customFormat="1" x14ac:dyDescent="0.25">
      <c r="A214" s="37" t="str">
        <f t="shared" si="39"/>
        <v>-</v>
      </c>
      <c r="B214" s="38" t="str">
        <f>IF(D214="","",Finish!M217)</f>
        <v/>
      </c>
      <c r="C214" s="38" t="str">
        <f>IF(D214="","",Finish!L217)</f>
        <v/>
      </c>
      <c r="D214" s="39" t="str">
        <f>IF(LEFT(Finish!N217,1)="L",Finish!J217,"")</f>
        <v/>
      </c>
      <c r="E214" s="40" t="str">
        <f>IF(B214="","",IF(B214="unattached","",COUNTIF(B$2:B214,B214)))</f>
        <v/>
      </c>
      <c r="F214" s="41" t="str">
        <f>IF(E214=3,SUMIF(B$2:B214,B214,D$2:D214),"")</f>
        <v/>
      </c>
      <c r="G214" s="42" t="str">
        <f t="shared" si="40"/>
        <v/>
      </c>
      <c r="H214" s="42" t="str">
        <f t="shared" si="41"/>
        <v/>
      </c>
      <c r="I214" s="43" t="str">
        <f t="shared" si="42"/>
        <v/>
      </c>
      <c r="J214" s="42" t="str">
        <f t="shared" si="43"/>
        <v/>
      </c>
      <c r="K214" s="42" t="str">
        <f t="shared" si="44"/>
        <v/>
      </c>
      <c r="L214" s="43" t="str">
        <f t="shared" si="45"/>
        <v/>
      </c>
    </row>
    <row r="215" spans="1:12" s="42" customFormat="1" x14ac:dyDescent="0.25">
      <c r="A215" s="37" t="str">
        <f t="shared" si="39"/>
        <v>-</v>
      </c>
      <c r="B215" s="38" t="str">
        <f>IF(D215="","",Finish!M218)</f>
        <v/>
      </c>
      <c r="C215" s="38" t="str">
        <f>IF(D215="","",Finish!L218)</f>
        <v/>
      </c>
      <c r="D215" s="39" t="str">
        <f>IF(LEFT(Finish!N218,1)="L",Finish!J218,"")</f>
        <v/>
      </c>
      <c r="E215" s="40" t="str">
        <f>IF(B215="","",IF(B215="unattached","",COUNTIF(B$2:B215,B215)))</f>
        <v/>
      </c>
      <c r="F215" s="41" t="str">
        <f>IF(E215=3,SUMIF(B$2:B215,B215,D$2:D215),"")</f>
        <v/>
      </c>
      <c r="G215" s="42" t="str">
        <f t="shared" si="40"/>
        <v/>
      </c>
      <c r="H215" s="42" t="str">
        <f t="shared" si="41"/>
        <v/>
      </c>
      <c r="I215" s="43" t="str">
        <f t="shared" si="42"/>
        <v/>
      </c>
      <c r="J215" s="42" t="str">
        <f t="shared" si="43"/>
        <v/>
      </c>
      <c r="K215" s="42" t="str">
        <f t="shared" si="44"/>
        <v/>
      </c>
      <c r="L215" s="43" t="str">
        <f t="shared" si="45"/>
        <v/>
      </c>
    </row>
    <row r="216" spans="1:12" s="42" customFormat="1" x14ac:dyDescent="0.25">
      <c r="A216" s="37" t="str">
        <f t="shared" si="39"/>
        <v>-</v>
      </c>
      <c r="B216" s="38" t="str">
        <f>IF(D216="","",Finish!M219)</f>
        <v/>
      </c>
      <c r="C216" s="38" t="str">
        <f>IF(D216="","",Finish!L219)</f>
        <v/>
      </c>
      <c r="D216" s="39" t="str">
        <f>IF(LEFT(Finish!N219,1)="L",Finish!J219,"")</f>
        <v/>
      </c>
      <c r="E216" s="40" t="str">
        <f>IF(B216="","",IF(B216="unattached","",COUNTIF(B$2:B216,B216)))</f>
        <v/>
      </c>
      <c r="F216" s="41" t="str">
        <f>IF(E216=3,SUMIF(B$2:B216,B216,D$2:D216),"")</f>
        <v/>
      </c>
      <c r="G216" s="42" t="str">
        <f t="shared" si="40"/>
        <v/>
      </c>
      <c r="H216" s="42" t="str">
        <f t="shared" si="41"/>
        <v/>
      </c>
      <c r="I216" s="43" t="str">
        <f t="shared" si="42"/>
        <v/>
      </c>
      <c r="J216" s="42" t="str">
        <f t="shared" si="43"/>
        <v/>
      </c>
      <c r="K216" s="42" t="str">
        <f t="shared" si="44"/>
        <v/>
      </c>
      <c r="L216" s="43" t="str">
        <f t="shared" si="45"/>
        <v/>
      </c>
    </row>
    <row r="217" spans="1:12" s="42" customFormat="1" x14ac:dyDescent="0.25">
      <c r="A217" s="37" t="str">
        <f t="shared" si="39"/>
        <v>-</v>
      </c>
      <c r="B217" s="38" t="str">
        <f>IF(D217="","",Finish!M220)</f>
        <v/>
      </c>
      <c r="C217" s="38" t="str">
        <f>IF(D217="","",Finish!L220)</f>
        <v/>
      </c>
      <c r="D217" s="39" t="str">
        <f>IF(LEFT(Finish!N220,1)="L",Finish!J220,"")</f>
        <v/>
      </c>
      <c r="E217" s="40" t="str">
        <f>IF(B217="","",IF(B217="unattached","",COUNTIF(B$2:B217,B217)))</f>
        <v/>
      </c>
      <c r="F217" s="41" t="str">
        <f>IF(E217=3,SUMIF(B$2:B217,B217,D$2:D217),"")</f>
        <v/>
      </c>
      <c r="G217" s="42" t="str">
        <f t="shared" si="40"/>
        <v/>
      </c>
      <c r="H217" s="42" t="str">
        <f t="shared" si="41"/>
        <v/>
      </c>
      <c r="I217" s="43" t="str">
        <f t="shared" si="42"/>
        <v/>
      </c>
      <c r="J217" s="42" t="str">
        <f t="shared" si="43"/>
        <v/>
      </c>
      <c r="K217" s="42" t="str">
        <f t="shared" si="44"/>
        <v/>
      </c>
      <c r="L217" s="43" t="str">
        <f t="shared" si="45"/>
        <v/>
      </c>
    </row>
    <row r="218" spans="1:12" s="42" customFormat="1" x14ac:dyDescent="0.25">
      <c r="A218" s="37" t="str">
        <f t="shared" si="39"/>
        <v>-</v>
      </c>
      <c r="B218" s="38" t="str">
        <f>IF(D218="","",Finish!M221)</f>
        <v/>
      </c>
      <c r="C218" s="38" t="str">
        <f>IF(D218="","",Finish!L221)</f>
        <v/>
      </c>
      <c r="D218" s="39" t="str">
        <f>IF(LEFT(Finish!N221,1)="L",Finish!J221,"")</f>
        <v/>
      </c>
      <c r="E218" s="40" t="str">
        <f>IF(B218="","",IF(B218="unattached","",COUNTIF(B$2:B218,B218)))</f>
        <v/>
      </c>
      <c r="F218" s="41" t="str">
        <f>IF(E218=3,SUMIF(B$2:B218,B218,D$2:D218),"")</f>
        <v/>
      </c>
      <c r="G218" s="42" t="str">
        <f t="shared" si="40"/>
        <v/>
      </c>
      <c r="H218" s="42" t="str">
        <f t="shared" si="41"/>
        <v/>
      </c>
      <c r="I218" s="43" t="str">
        <f t="shared" si="42"/>
        <v/>
      </c>
      <c r="J218" s="42" t="str">
        <f t="shared" si="43"/>
        <v/>
      </c>
      <c r="K218" s="42" t="str">
        <f t="shared" si="44"/>
        <v/>
      </c>
      <c r="L218" s="43" t="str">
        <f t="shared" si="45"/>
        <v/>
      </c>
    </row>
    <row r="219" spans="1:12" s="42" customFormat="1" x14ac:dyDescent="0.25">
      <c r="A219" s="37" t="str">
        <f t="shared" si="39"/>
        <v>-</v>
      </c>
      <c r="B219" s="38" t="str">
        <f>IF(D219="","",Finish!M222)</f>
        <v/>
      </c>
      <c r="C219" s="38" t="str">
        <f>IF(D219="","",Finish!L222)</f>
        <v/>
      </c>
      <c r="D219" s="39" t="str">
        <f>IF(LEFT(Finish!N222,1)="L",Finish!J222,"")</f>
        <v/>
      </c>
      <c r="E219" s="40" t="str">
        <f>IF(B219="","",IF(B219="unattached","",COUNTIF(B$2:B219,B219)))</f>
        <v/>
      </c>
      <c r="F219" s="41" t="str">
        <f>IF(E219=3,SUMIF(B$2:B219,B219,D$2:D219),"")</f>
        <v/>
      </c>
      <c r="G219" s="42" t="str">
        <f t="shared" si="40"/>
        <v/>
      </c>
      <c r="H219" s="42" t="str">
        <f t="shared" si="41"/>
        <v/>
      </c>
      <c r="I219" s="43" t="str">
        <f t="shared" si="42"/>
        <v/>
      </c>
      <c r="J219" s="42" t="str">
        <f t="shared" si="43"/>
        <v/>
      </c>
      <c r="K219" s="42" t="str">
        <f t="shared" si="44"/>
        <v/>
      </c>
      <c r="L219" s="43" t="str">
        <f t="shared" si="45"/>
        <v/>
      </c>
    </row>
    <row r="220" spans="1:12" s="42" customFormat="1" x14ac:dyDescent="0.25">
      <c r="A220" s="37" t="str">
        <f t="shared" si="39"/>
        <v>-</v>
      </c>
      <c r="B220" s="38" t="str">
        <f>IF(D220="","",Finish!M223)</f>
        <v/>
      </c>
      <c r="C220" s="38" t="str">
        <f>IF(D220="","",Finish!L223)</f>
        <v/>
      </c>
      <c r="D220" s="39" t="str">
        <f>IF(LEFT(Finish!N223,1)="L",Finish!J223,"")</f>
        <v/>
      </c>
      <c r="E220" s="40" t="str">
        <f>IF(B220="","",IF(B220="unattached","",COUNTIF(B$2:B220,B220)))</f>
        <v/>
      </c>
      <c r="F220" s="41" t="str">
        <f>IF(E220=3,SUMIF(B$2:B220,B220,D$2:D220),"")</f>
        <v/>
      </c>
      <c r="G220" s="42" t="str">
        <f t="shared" si="40"/>
        <v/>
      </c>
      <c r="H220" s="42" t="str">
        <f t="shared" si="41"/>
        <v/>
      </c>
      <c r="I220" s="43" t="str">
        <f t="shared" si="42"/>
        <v/>
      </c>
      <c r="J220" s="42" t="str">
        <f t="shared" si="43"/>
        <v/>
      </c>
      <c r="K220" s="42" t="str">
        <f t="shared" si="44"/>
        <v/>
      </c>
      <c r="L220" s="43" t="str">
        <f t="shared" si="45"/>
        <v/>
      </c>
    </row>
    <row r="221" spans="1:12" s="42" customFormat="1" x14ac:dyDescent="0.25">
      <c r="A221" s="37" t="str">
        <f t="shared" si="39"/>
        <v>-</v>
      </c>
      <c r="B221" s="38" t="str">
        <f>IF(D221="","",Finish!M224)</f>
        <v/>
      </c>
      <c r="C221" s="38" t="str">
        <f>IF(D221="","",Finish!L224)</f>
        <v/>
      </c>
      <c r="D221" s="39" t="str">
        <f>IF(LEFT(Finish!N224,1)="L",Finish!J224,"")</f>
        <v/>
      </c>
      <c r="E221" s="40" t="str">
        <f>IF(B221="","",IF(B221="unattached","",COUNTIF(B$2:B221,B221)))</f>
        <v/>
      </c>
      <c r="F221" s="41" t="str">
        <f>IF(E221=3,SUMIF(B$2:B221,B221,D$2:D221),"")</f>
        <v/>
      </c>
      <c r="G221" s="42" t="str">
        <f t="shared" si="40"/>
        <v/>
      </c>
      <c r="H221" s="42" t="str">
        <f t="shared" si="41"/>
        <v/>
      </c>
      <c r="I221" s="43" t="str">
        <f t="shared" si="42"/>
        <v/>
      </c>
      <c r="J221" s="42" t="str">
        <f t="shared" si="43"/>
        <v/>
      </c>
      <c r="K221" s="42" t="str">
        <f t="shared" si="44"/>
        <v/>
      </c>
      <c r="L221" s="43" t="str">
        <f t="shared" si="45"/>
        <v/>
      </c>
    </row>
    <row r="222" spans="1:12" s="42" customFormat="1" x14ac:dyDescent="0.25">
      <c r="A222" s="37" t="str">
        <f t="shared" si="39"/>
        <v>-</v>
      </c>
      <c r="B222" s="38" t="str">
        <f>IF(D222="","",Finish!M225)</f>
        <v/>
      </c>
      <c r="C222" s="38" t="str">
        <f>IF(D222="","",Finish!L225)</f>
        <v/>
      </c>
      <c r="D222" s="39" t="str">
        <f>IF(LEFT(Finish!N225,1)="L",Finish!J225,"")</f>
        <v/>
      </c>
      <c r="E222" s="40" t="str">
        <f>IF(B222="","",IF(B222="unattached","",COUNTIF(B$2:B222,B222)))</f>
        <v/>
      </c>
      <c r="F222" s="41" t="str">
        <f>IF(E222=3,SUMIF(B$2:B222,B222,D$2:D222),"")</f>
        <v/>
      </c>
      <c r="G222" s="42" t="str">
        <f t="shared" si="40"/>
        <v/>
      </c>
      <c r="H222" s="42" t="str">
        <f t="shared" si="41"/>
        <v/>
      </c>
      <c r="I222" s="43" t="str">
        <f t="shared" si="42"/>
        <v/>
      </c>
      <c r="J222" s="42" t="str">
        <f t="shared" si="43"/>
        <v/>
      </c>
      <c r="K222" s="42" t="str">
        <f t="shared" si="44"/>
        <v/>
      </c>
      <c r="L222" s="43" t="str">
        <f t="shared" si="45"/>
        <v/>
      </c>
    </row>
    <row r="223" spans="1:12" s="42" customFormat="1" x14ac:dyDescent="0.25">
      <c r="A223" s="37" t="str">
        <f t="shared" si="39"/>
        <v>-</v>
      </c>
      <c r="B223" s="38" t="str">
        <f>IF(D223="","",Finish!M226)</f>
        <v/>
      </c>
      <c r="C223" s="38" t="str">
        <f>IF(D223="","",Finish!L226)</f>
        <v/>
      </c>
      <c r="D223" s="39" t="str">
        <f>IF(LEFT(Finish!N226,1)="L",Finish!J226,"")</f>
        <v/>
      </c>
      <c r="E223" s="40" t="str">
        <f>IF(B223="","",IF(B223="unattached","",COUNTIF(B$2:B223,B223)))</f>
        <v/>
      </c>
      <c r="F223" s="41" t="str">
        <f>IF(E223=3,SUMIF(B$2:B223,B223,D$2:D223),"")</f>
        <v/>
      </c>
      <c r="G223" s="42" t="str">
        <f t="shared" si="40"/>
        <v/>
      </c>
      <c r="H223" s="42" t="str">
        <f t="shared" si="41"/>
        <v/>
      </c>
      <c r="I223" s="43" t="str">
        <f t="shared" si="42"/>
        <v/>
      </c>
      <c r="J223" s="42" t="str">
        <f t="shared" si="43"/>
        <v/>
      </c>
      <c r="K223" s="42" t="str">
        <f t="shared" si="44"/>
        <v/>
      </c>
      <c r="L223" s="43" t="str">
        <f t="shared" si="45"/>
        <v/>
      </c>
    </row>
    <row r="224" spans="1:12" s="42" customFormat="1" x14ac:dyDescent="0.25">
      <c r="A224" s="37" t="str">
        <f t="shared" si="39"/>
        <v>-</v>
      </c>
      <c r="B224" s="38" t="str">
        <f>IF(D224="","",Finish!M227)</f>
        <v/>
      </c>
      <c r="C224" s="38" t="str">
        <f>IF(D224="","",Finish!L227)</f>
        <v/>
      </c>
      <c r="D224" s="39" t="str">
        <f>IF(LEFT(Finish!N227,1)="L",Finish!J227,"")</f>
        <v/>
      </c>
      <c r="E224" s="40" t="str">
        <f>IF(B224="","",IF(B224="unattached","",COUNTIF(B$2:B224,B224)))</f>
        <v/>
      </c>
      <c r="F224" s="41" t="str">
        <f>IF(E224=3,SUMIF(B$2:B224,B224,D$2:D224),"")</f>
        <v/>
      </c>
      <c r="G224" s="42" t="str">
        <f t="shared" si="40"/>
        <v/>
      </c>
      <c r="H224" s="42" t="str">
        <f t="shared" si="41"/>
        <v/>
      </c>
      <c r="I224" s="43" t="str">
        <f t="shared" si="42"/>
        <v/>
      </c>
      <c r="J224" s="42" t="str">
        <f t="shared" si="43"/>
        <v/>
      </c>
      <c r="K224" s="42" t="str">
        <f t="shared" si="44"/>
        <v/>
      </c>
      <c r="L224" s="43" t="str">
        <f t="shared" si="45"/>
        <v/>
      </c>
    </row>
    <row r="225" spans="1:12" s="42" customFormat="1" x14ac:dyDescent="0.25">
      <c r="A225" s="37" t="str">
        <f t="shared" si="39"/>
        <v>-</v>
      </c>
      <c r="B225" s="38" t="str">
        <f>IF(D225="","",Finish!M228)</f>
        <v/>
      </c>
      <c r="C225" s="38" t="str">
        <f>IF(D225="","",Finish!L228)</f>
        <v/>
      </c>
      <c r="D225" s="39" t="str">
        <f>IF(LEFT(Finish!N228,1)="L",Finish!J228,"")</f>
        <v/>
      </c>
      <c r="E225" s="40" t="str">
        <f>IF(B225="","",IF(B225="unattached","",COUNTIF(B$2:B225,B225)))</f>
        <v/>
      </c>
      <c r="F225" s="41" t="str">
        <f>IF(E225=3,SUMIF(B$2:B225,B225,D$2:D225),"")</f>
        <v/>
      </c>
      <c r="G225" s="42" t="str">
        <f t="shared" si="40"/>
        <v/>
      </c>
      <c r="H225" s="42" t="str">
        <f t="shared" si="41"/>
        <v/>
      </c>
      <c r="I225" s="43" t="str">
        <f t="shared" si="42"/>
        <v/>
      </c>
      <c r="J225" s="42" t="str">
        <f t="shared" si="43"/>
        <v/>
      </c>
      <c r="K225" s="42" t="str">
        <f t="shared" si="44"/>
        <v/>
      </c>
      <c r="L225" s="43" t="str">
        <f t="shared" si="45"/>
        <v/>
      </c>
    </row>
    <row r="226" spans="1:12" s="42" customFormat="1" x14ac:dyDescent="0.25">
      <c r="A226" s="37" t="str">
        <f t="shared" si="39"/>
        <v>-</v>
      </c>
      <c r="B226" s="38" t="str">
        <f>IF(D226="","",Finish!M229)</f>
        <v/>
      </c>
      <c r="C226" s="38" t="str">
        <f>IF(D226="","",Finish!L229)</f>
        <v/>
      </c>
      <c r="D226" s="39" t="str">
        <f>IF(LEFT(Finish!N229,1)="L",Finish!J229,"")</f>
        <v/>
      </c>
      <c r="E226" s="40" t="str">
        <f>IF(B226="","",IF(B226="unattached","",COUNTIF(B$2:B226,B226)))</f>
        <v/>
      </c>
      <c r="F226" s="41" t="str">
        <f>IF(E226=3,SUMIF(B$2:B226,B226,D$2:D226),"")</f>
        <v/>
      </c>
      <c r="G226" s="42" t="str">
        <f t="shared" si="40"/>
        <v/>
      </c>
      <c r="H226" s="42" t="str">
        <f t="shared" si="41"/>
        <v/>
      </c>
      <c r="I226" s="43" t="str">
        <f t="shared" si="42"/>
        <v/>
      </c>
      <c r="J226" s="42" t="str">
        <f t="shared" si="43"/>
        <v/>
      </c>
      <c r="K226" s="42" t="str">
        <f t="shared" si="44"/>
        <v/>
      </c>
      <c r="L226" s="43" t="str">
        <f t="shared" si="45"/>
        <v/>
      </c>
    </row>
    <row r="227" spans="1:12" s="42" customFormat="1" x14ac:dyDescent="0.25">
      <c r="A227" s="37" t="str">
        <f t="shared" si="39"/>
        <v>-</v>
      </c>
      <c r="B227" s="38" t="str">
        <f>IF(D227="","",Finish!M230)</f>
        <v/>
      </c>
      <c r="C227" s="38" t="str">
        <f>IF(D227="","",Finish!L230)</f>
        <v/>
      </c>
      <c r="D227" s="39" t="str">
        <f>IF(LEFT(Finish!N230,1)="L",Finish!J230,"")</f>
        <v/>
      </c>
      <c r="E227" s="40" t="str">
        <f>IF(B227="","",IF(B227="unattached","",COUNTIF(B$2:B227,B227)))</f>
        <v/>
      </c>
      <c r="F227" s="41" t="str">
        <f>IF(E227=3,SUMIF(B$2:B227,B227,D$2:D227),"")</f>
        <v/>
      </c>
      <c r="G227" s="42" t="str">
        <f t="shared" si="40"/>
        <v/>
      </c>
      <c r="H227" s="42" t="str">
        <f t="shared" si="41"/>
        <v/>
      </c>
      <c r="I227" s="43" t="str">
        <f t="shared" si="42"/>
        <v/>
      </c>
      <c r="J227" s="42" t="str">
        <f t="shared" si="43"/>
        <v/>
      </c>
      <c r="K227" s="42" t="str">
        <f t="shared" si="44"/>
        <v/>
      </c>
      <c r="L227" s="43" t="str">
        <f t="shared" si="45"/>
        <v/>
      </c>
    </row>
    <row r="228" spans="1:12" s="42" customFormat="1" x14ac:dyDescent="0.25">
      <c r="A228" s="37" t="str">
        <f t="shared" si="39"/>
        <v>-</v>
      </c>
      <c r="B228" s="38" t="str">
        <f>IF(D228="","",Finish!M231)</f>
        <v/>
      </c>
      <c r="C228" s="38" t="str">
        <f>IF(D228="","",Finish!L231)</f>
        <v/>
      </c>
      <c r="D228" s="39" t="str">
        <f>IF(LEFT(Finish!N231,1)="L",Finish!J231,"")</f>
        <v/>
      </c>
      <c r="E228" s="40" t="str">
        <f>IF(B228="","",IF(B228="unattached","",COUNTIF(B$2:B228,B228)))</f>
        <v/>
      </c>
      <c r="F228" s="41" t="str">
        <f>IF(E228=3,SUMIF(B$2:B228,B228,D$2:D228),"")</f>
        <v/>
      </c>
      <c r="G228" s="42" t="str">
        <f t="shared" si="40"/>
        <v/>
      </c>
      <c r="H228" s="42" t="str">
        <f t="shared" si="41"/>
        <v/>
      </c>
      <c r="I228" s="43" t="str">
        <f t="shared" si="42"/>
        <v/>
      </c>
      <c r="J228" s="42" t="str">
        <f t="shared" si="43"/>
        <v/>
      </c>
      <c r="K228" s="42" t="str">
        <f t="shared" si="44"/>
        <v/>
      </c>
      <c r="L228" s="43" t="str">
        <f t="shared" si="45"/>
        <v/>
      </c>
    </row>
    <row r="229" spans="1:12" s="42" customFormat="1" x14ac:dyDescent="0.25">
      <c r="A229" s="37" t="str">
        <f t="shared" si="39"/>
        <v>-</v>
      </c>
      <c r="B229" s="38" t="str">
        <f>IF(D229="","",Finish!M232)</f>
        <v/>
      </c>
      <c r="C229" s="38" t="str">
        <f>IF(D229="","",Finish!L232)</f>
        <v/>
      </c>
      <c r="D229" s="39" t="str">
        <f>IF(LEFT(Finish!N232,1)="L",Finish!J232,"")</f>
        <v/>
      </c>
      <c r="E229" s="40" t="str">
        <f>IF(B229="","",IF(B229="unattached","",COUNTIF(B$2:B229,B229)))</f>
        <v/>
      </c>
      <c r="F229" s="41" t="str">
        <f>IF(E229=3,SUMIF(B$2:B229,B229,D$2:D229),"")</f>
        <v/>
      </c>
      <c r="G229" s="42" t="str">
        <f t="shared" si="40"/>
        <v/>
      </c>
      <c r="H229" s="42" t="str">
        <f t="shared" si="41"/>
        <v/>
      </c>
      <c r="I229" s="43" t="str">
        <f t="shared" si="42"/>
        <v/>
      </c>
      <c r="J229" s="42" t="str">
        <f t="shared" si="43"/>
        <v/>
      </c>
      <c r="K229" s="42" t="str">
        <f t="shared" si="44"/>
        <v/>
      </c>
      <c r="L229" s="43" t="str">
        <f t="shared" si="45"/>
        <v/>
      </c>
    </row>
    <row r="230" spans="1:12" s="42" customFormat="1" x14ac:dyDescent="0.25">
      <c r="A230" s="37" t="str">
        <f t="shared" si="39"/>
        <v>-</v>
      </c>
      <c r="B230" s="38" t="str">
        <f>IF(D230="","",Finish!M233)</f>
        <v/>
      </c>
      <c r="C230" s="38" t="str">
        <f>IF(D230="","",Finish!L233)</f>
        <v/>
      </c>
      <c r="D230" s="39" t="str">
        <f>IF(LEFT(Finish!N233,1)="L",Finish!J233,"")</f>
        <v/>
      </c>
      <c r="E230" s="40" t="str">
        <f>IF(B230="","",IF(B230="unattached","",COUNTIF(B$2:B230,B230)))</f>
        <v/>
      </c>
      <c r="F230" s="41" t="str">
        <f>IF(E230=3,SUMIF(B$2:B230,B230,D$2:D230),"")</f>
        <v/>
      </c>
      <c r="G230" s="42" t="str">
        <f t="shared" si="40"/>
        <v/>
      </c>
      <c r="H230" s="42" t="str">
        <f t="shared" si="41"/>
        <v/>
      </c>
      <c r="I230" s="43" t="str">
        <f t="shared" si="42"/>
        <v/>
      </c>
      <c r="J230" s="42" t="str">
        <f t="shared" si="43"/>
        <v/>
      </c>
      <c r="K230" s="42" t="str">
        <f t="shared" si="44"/>
        <v/>
      </c>
      <c r="L230" s="43" t="str">
        <f t="shared" si="45"/>
        <v/>
      </c>
    </row>
    <row r="231" spans="1:12" s="42" customFormat="1" x14ac:dyDescent="0.25">
      <c r="A231" s="37" t="str">
        <f t="shared" si="39"/>
        <v>-</v>
      </c>
      <c r="B231" s="38" t="str">
        <f>IF(D231="","",Finish!M234)</f>
        <v/>
      </c>
      <c r="C231" s="38" t="str">
        <f>IF(D231="","",Finish!L234)</f>
        <v/>
      </c>
      <c r="D231" s="39" t="str">
        <f>IF(LEFT(Finish!N234,1)="L",Finish!J234,"")</f>
        <v/>
      </c>
      <c r="E231" s="40" t="str">
        <f>IF(B231="","",IF(B231="unattached","",COUNTIF(B$2:B231,B231)))</f>
        <v/>
      </c>
      <c r="F231" s="41" t="str">
        <f>IF(E231=3,SUMIF(B$2:B231,B231,D$2:D231),"")</f>
        <v/>
      </c>
      <c r="G231" s="42" t="str">
        <f t="shared" si="40"/>
        <v/>
      </c>
      <c r="H231" s="42" t="str">
        <f t="shared" si="41"/>
        <v/>
      </c>
      <c r="I231" s="43" t="str">
        <f t="shared" si="42"/>
        <v/>
      </c>
      <c r="J231" s="42" t="str">
        <f t="shared" si="43"/>
        <v/>
      </c>
      <c r="K231" s="42" t="str">
        <f t="shared" si="44"/>
        <v/>
      </c>
      <c r="L231" s="43" t="str">
        <f t="shared" si="45"/>
        <v/>
      </c>
    </row>
    <row r="232" spans="1:12" s="42" customFormat="1" x14ac:dyDescent="0.25">
      <c r="A232" s="37" t="str">
        <f t="shared" si="39"/>
        <v>-</v>
      </c>
      <c r="B232" s="38" t="str">
        <f>IF(D232="","",Finish!M235)</f>
        <v/>
      </c>
      <c r="C232" s="38" t="str">
        <f>IF(D232="","",Finish!L235)</f>
        <v/>
      </c>
      <c r="D232" s="39" t="str">
        <f>IF(LEFT(Finish!N235,1)="L",Finish!J235,"")</f>
        <v/>
      </c>
      <c r="E232" s="40" t="str">
        <f>IF(B232="","",IF(B232="unattached","",COUNTIF(B$2:B232,B232)))</f>
        <v/>
      </c>
      <c r="F232" s="41" t="str">
        <f>IF(E232=3,SUMIF(B$2:B232,B232,D$2:D232),"")</f>
        <v/>
      </c>
      <c r="G232" s="42" t="str">
        <f t="shared" si="40"/>
        <v/>
      </c>
      <c r="H232" s="42" t="str">
        <f t="shared" si="41"/>
        <v/>
      </c>
      <c r="I232" s="43" t="str">
        <f t="shared" si="42"/>
        <v/>
      </c>
      <c r="J232" s="42" t="str">
        <f t="shared" si="43"/>
        <v/>
      </c>
      <c r="K232" s="42" t="str">
        <f t="shared" si="44"/>
        <v/>
      </c>
      <c r="L232" s="43" t="str">
        <f t="shared" si="45"/>
        <v/>
      </c>
    </row>
    <row r="233" spans="1:12" s="42" customFormat="1" x14ac:dyDescent="0.25">
      <c r="A233" s="37" t="str">
        <f t="shared" si="39"/>
        <v>-</v>
      </c>
      <c r="B233" s="38" t="str">
        <f>IF(D233="","",Finish!M236)</f>
        <v/>
      </c>
      <c r="C233" s="38" t="str">
        <f>IF(D233="","",Finish!L236)</f>
        <v/>
      </c>
      <c r="D233" s="39" t="str">
        <f>IF(LEFT(Finish!N236,1)="L",Finish!J236,"")</f>
        <v/>
      </c>
      <c r="E233" s="40" t="str">
        <f>IF(B233="","",IF(B233="unattached","",COUNTIF(B$2:B233,B233)))</f>
        <v/>
      </c>
      <c r="F233" s="41" t="str">
        <f>IF(E233=3,SUMIF(B$2:B233,B233,D$2:D233),"")</f>
        <v/>
      </c>
      <c r="G233" s="42" t="str">
        <f t="shared" si="40"/>
        <v/>
      </c>
      <c r="H233" s="42" t="str">
        <f t="shared" si="41"/>
        <v/>
      </c>
      <c r="I233" s="43" t="str">
        <f t="shared" si="42"/>
        <v/>
      </c>
      <c r="J233" s="42" t="str">
        <f t="shared" si="43"/>
        <v/>
      </c>
      <c r="K233" s="42" t="str">
        <f t="shared" si="44"/>
        <v/>
      </c>
      <c r="L233" s="43" t="str">
        <f t="shared" si="45"/>
        <v/>
      </c>
    </row>
    <row r="234" spans="1:12" s="42" customFormat="1" x14ac:dyDescent="0.25">
      <c r="A234" s="37" t="str">
        <f t="shared" si="39"/>
        <v>-</v>
      </c>
      <c r="B234" s="38" t="str">
        <f>IF(D234="","",Finish!M237)</f>
        <v/>
      </c>
      <c r="C234" s="38" t="str">
        <f>IF(D234="","",Finish!L237)</f>
        <v/>
      </c>
      <c r="D234" s="39" t="str">
        <f>IF(LEFT(Finish!N237,1)="L",Finish!J237,"")</f>
        <v/>
      </c>
      <c r="E234" s="40" t="str">
        <f>IF(B234="","",IF(B234="unattached","",COUNTIF(B$2:B234,B234)))</f>
        <v/>
      </c>
      <c r="F234" s="41" t="str">
        <f>IF(E234=3,SUMIF(B$2:B234,B234,D$2:D234),"")</f>
        <v/>
      </c>
      <c r="G234" s="42" t="str">
        <f t="shared" si="40"/>
        <v/>
      </c>
      <c r="H234" s="42" t="str">
        <f t="shared" si="41"/>
        <v/>
      </c>
      <c r="I234" s="43" t="str">
        <f t="shared" si="42"/>
        <v/>
      </c>
      <c r="J234" s="42" t="str">
        <f t="shared" si="43"/>
        <v/>
      </c>
      <c r="K234" s="42" t="str">
        <f t="shared" si="44"/>
        <v/>
      </c>
      <c r="L234" s="43" t="str">
        <f t="shared" si="45"/>
        <v/>
      </c>
    </row>
    <row r="235" spans="1:12" s="42" customFormat="1" x14ac:dyDescent="0.25">
      <c r="A235" s="37" t="str">
        <f t="shared" si="39"/>
        <v>-</v>
      </c>
      <c r="B235" s="38" t="str">
        <f>IF(D235="","",Finish!M238)</f>
        <v/>
      </c>
      <c r="C235" s="38" t="str">
        <f>IF(D235="","",Finish!L238)</f>
        <v/>
      </c>
      <c r="D235" s="39" t="str">
        <f>IF(LEFT(Finish!N238,1)="L",Finish!J238,"")</f>
        <v/>
      </c>
      <c r="E235" s="40" t="str">
        <f>IF(B235="","",IF(B235="unattached","",COUNTIF(B$2:B235,B235)))</f>
        <v/>
      </c>
      <c r="F235" s="41" t="str">
        <f>IF(E235=3,SUMIF(B$2:B235,B235,D$2:D235),"")</f>
        <v/>
      </c>
      <c r="G235" s="42" t="str">
        <f t="shared" si="40"/>
        <v/>
      </c>
      <c r="H235" s="42" t="str">
        <f t="shared" si="41"/>
        <v/>
      </c>
      <c r="I235" s="43" t="str">
        <f t="shared" si="42"/>
        <v/>
      </c>
      <c r="J235" s="42" t="str">
        <f t="shared" si="43"/>
        <v/>
      </c>
      <c r="K235" s="42" t="str">
        <f t="shared" si="44"/>
        <v/>
      </c>
      <c r="L235" s="43" t="str">
        <f t="shared" si="45"/>
        <v/>
      </c>
    </row>
    <row r="236" spans="1:12" s="42" customFormat="1" x14ac:dyDescent="0.25">
      <c r="A236" s="37" t="str">
        <f t="shared" si="39"/>
        <v>-</v>
      </c>
      <c r="B236" s="38" t="str">
        <f>IF(D236="","",Finish!M239)</f>
        <v/>
      </c>
      <c r="C236" s="38" t="str">
        <f>IF(D236="","",Finish!L239)</f>
        <v/>
      </c>
      <c r="D236" s="39" t="str">
        <f>IF(LEFT(Finish!N239,1)="L",Finish!J239,"")</f>
        <v/>
      </c>
      <c r="E236" s="40" t="str">
        <f>IF(B236="","",IF(B236="unattached","",COUNTIF(B$2:B236,B236)))</f>
        <v/>
      </c>
      <c r="F236" s="41" t="str">
        <f>IF(E236=3,SUMIF(B$2:B236,B236,D$2:D236),"")</f>
        <v/>
      </c>
      <c r="G236" s="42" t="str">
        <f t="shared" si="40"/>
        <v/>
      </c>
      <c r="H236" s="42" t="str">
        <f t="shared" si="41"/>
        <v/>
      </c>
      <c r="I236" s="43" t="str">
        <f t="shared" si="42"/>
        <v/>
      </c>
      <c r="J236" s="42" t="str">
        <f t="shared" si="43"/>
        <v/>
      </c>
      <c r="K236" s="42" t="str">
        <f t="shared" si="44"/>
        <v/>
      </c>
      <c r="L236" s="43" t="str">
        <f t="shared" si="45"/>
        <v/>
      </c>
    </row>
    <row r="237" spans="1:12" s="42" customFormat="1" x14ac:dyDescent="0.25">
      <c r="A237" s="37" t="str">
        <f t="shared" si="39"/>
        <v>-</v>
      </c>
      <c r="B237" s="38" t="str">
        <f>IF(D237="","",Finish!M240)</f>
        <v/>
      </c>
      <c r="C237" s="38" t="str">
        <f>IF(D237="","",Finish!L240)</f>
        <v/>
      </c>
      <c r="D237" s="39" t="str">
        <f>IF(LEFT(Finish!N240,1)="L",Finish!J240,"")</f>
        <v/>
      </c>
      <c r="E237" s="40" t="str">
        <f>IF(B237="","",IF(B237="unattached","",COUNTIF(B$2:B237,B237)))</f>
        <v/>
      </c>
      <c r="F237" s="41" t="str">
        <f>IF(E237=3,SUMIF(B$2:B237,B237,D$2:D237),"")</f>
        <v/>
      </c>
      <c r="G237" s="42" t="str">
        <f t="shared" si="40"/>
        <v/>
      </c>
      <c r="H237" s="42" t="str">
        <f t="shared" si="41"/>
        <v/>
      </c>
      <c r="I237" s="43" t="str">
        <f t="shared" si="42"/>
        <v/>
      </c>
      <c r="J237" s="42" t="str">
        <f t="shared" si="43"/>
        <v/>
      </c>
      <c r="K237" s="42" t="str">
        <f t="shared" si="44"/>
        <v/>
      </c>
      <c r="L237" s="43" t="str">
        <f t="shared" si="45"/>
        <v/>
      </c>
    </row>
    <row r="238" spans="1:12" s="42" customFormat="1" x14ac:dyDescent="0.25">
      <c r="A238" s="37" t="str">
        <f t="shared" si="39"/>
        <v>-</v>
      </c>
      <c r="B238" s="38" t="str">
        <f>IF(D238="","",Finish!M241)</f>
        <v/>
      </c>
      <c r="C238" s="38" t="str">
        <f>IF(D238="","",Finish!L241)</f>
        <v/>
      </c>
      <c r="D238" s="39" t="str">
        <f>IF(LEFT(Finish!N241,1)="L",Finish!J241,"")</f>
        <v/>
      </c>
      <c r="E238" s="40" t="str">
        <f>IF(B238="","",IF(B238="unattached","",COUNTIF(B$2:B238,B238)))</f>
        <v/>
      </c>
      <c r="F238" s="41" t="str">
        <f>IF(E238=3,SUMIF(B$2:B238,B238,D$2:D238),"")</f>
        <v/>
      </c>
      <c r="G238" s="42" t="str">
        <f t="shared" si="40"/>
        <v/>
      </c>
      <c r="H238" s="42" t="str">
        <f t="shared" si="41"/>
        <v/>
      </c>
      <c r="I238" s="43" t="str">
        <f t="shared" si="42"/>
        <v/>
      </c>
      <c r="J238" s="42" t="str">
        <f t="shared" si="43"/>
        <v/>
      </c>
      <c r="K238" s="42" t="str">
        <f t="shared" si="44"/>
        <v/>
      </c>
      <c r="L238" s="43" t="str">
        <f t="shared" si="45"/>
        <v/>
      </c>
    </row>
    <row r="239" spans="1:12" s="42" customFormat="1" x14ac:dyDescent="0.25">
      <c r="A239" s="37" t="str">
        <f t="shared" si="39"/>
        <v>-</v>
      </c>
      <c r="B239" s="38" t="str">
        <f>IF(D239="","",Finish!M242)</f>
        <v/>
      </c>
      <c r="C239" s="38" t="str">
        <f>IF(D239="","",Finish!L242)</f>
        <v/>
      </c>
      <c r="D239" s="39" t="str">
        <f>IF(LEFT(Finish!N242,1)="L",Finish!J242,"")</f>
        <v/>
      </c>
      <c r="E239" s="40" t="str">
        <f>IF(B239="","",IF(B239="unattached","",COUNTIF(B$2:B239,B239)))</f>
        <v/>
      </c>
      <c r="F239" s="41" t="str">
        <f>IF(E239=3,SUMIF(B$2:B239,B239,D$2:D239),"")</f>
        <v/>
      </c>
      <c r="G239" s="42" t="str">
        <f t="shared" si="40"/>
        <v/>
      </c>
      <c r="H239" s="42" t="str">
        <f t="shared" si="41"/>
        <v/>
      </c>
      <c r="I239" s="43" t="str">
        <f t="shared" si="42"/>
        <v/>
      </c>
      <c r="J239" s="42" t="str">
        <f t="shared" si="43"/>
        <v/>
      </c>
      <c r="K239" s="42" t="str">
        <f t="shared" si="44"/>
        <v/>
      </c>
      <c r="L239" s="43" t="str">
        <f t="shared" si="45"/>
        <v/>
      </c>
    </row>
    <row r="240" spans="1:12" s="42" customFormat="1" x14ac:dyDescent="0.25">
      <c r="A240" s="37" t="str">
        <f t="shared" si="39"/>
        <v>-</v>
      </c>
      <c r="B240" s="38" t="str">
        <f>IF(D240="","",Finish!M243)</f>
        <v/>
      </c>
      <c r="C240" s="38" t="str">
        <f>IF(D240="","",Finish!L243)</f>
        <v/>
      </c>
      <c r="D240" s="39" t="str">
        <f>IF(LEFT(Finish!N243,1)="L",Finish!J243,"")</f>
        <v/>
      </c>
      <c r="E240" s="40" t="str">
        <f>IF(B240="","",IF(B240="unattached","",COUNTIF(B$2:B240,B240)))</f>
        <v/>
      </c>
      <c r="F240" s="41" t="str">
        <f>IF(E240=3,SUMIF(B$2:B240,B240,D$2:D240),"")</f>
        <v/>
      </c>
      <c r="G240" s="42" t="str">
        <f t="shared" si="40"/>
        <v/>
      </c>
      <c r="H240" s="42" t="str">
        <f t="shared" si="41"/>
        <v/>
      </c>
      <c r="I240" s="43" t="str">
        <f t="shared" si="42"/>
        <v/>
      </c>
      <c r="J240" s="42" t="str">
        <f t="shared" si="43"/>
        <v/>
      </c>
      <c r="K240" s="42" t="str">
        <f t="shared" si="44"/>
        <v/>
      </c>
      <c r="L240" s="43" t="str">
        <f t="shared" si="45"/>
        <v/>
      </c>
    </row>
    <row r="241" spans="1:12" s="42" customFormat="1" x14ac:dyDescent="0.25">
      <c r="A241" s="37" t="str">
        <f t="shared" si="39"/>
        <v>-</v>
      </c>
      <c r="B241" s="38" t="str">
        <f>IF(D241="","",Finish!M244)</f>
        <v/>
      </c>
      <c r="C241" s="38" t="str">
        <f>IF(D241="","",Finish!L244)</f>
        <v/>
      </c>
      <c r="D241" s="39" t="str">
        <f>IF(LEFT(Finish!N244,1)="L",Finish!J244,"")</f>
        <v/>
      </c>
      <c r="E241" s="40" t="str">
        <f>IF(B241="","",IF(B241="unattached","",COUNTIF(B$2:B241,B241)))</f>
        <v/>
      </c>
      <c r="F241" s="41" t="str">
        <f>IF(E241=3,SUMIF(B$2:B241,B241,D$2:D241),"")</f>
        <v/>
      </c>
      <c r="G241" s="42" t="str">
        <f t="shared" si="40"/>
        <v/>
      </c>
      <c r="H241" s="42" t="str">
        <f t="shared" si="41"/>
        <v/>
      </c>
      <c r="I241" s="43" t="str">
        <f t="shared" si="42"/>
        <v/>
      </c>
      <c r="J241" s="42" t="str">
        <f t="shared" si="43"/>
        <v/>
      </c>
      <c r="K241" s="42" t="str">
        <f t="shared" si="44"/>
        <v/>
      </c>
      <c r="L241" s="43" t="str">
        <f t="shared" si="45"/>
        <v/>
      </c>
    </row>
    <row r="242" spans="1:12" s="42" customFormat="1" x14ac:dyDescent="0.25">
      <c r="A242" s="37" t="str">
        <f t="shared" si="39"/>
        <v>-</v>
      </c>
      <c r="B242" s="38" t="str">
        <f>IF(D242="","",Finish!M245)</f>
        <v/>
      </c>
      <c r="C242" s="38" t="str">
        <f>IF(D242="","",Finish!L245)</f>
        <v/>
      </c>
      <c r="D242" s="39" t="str">
        <f>IF(LEFT(Finish!N245,1)="L",Finish!J245,"")</f>
        <v/>
      </c>
      <c r="E242" s="40" t="str">
        <f>IF(B242="","",IF(B242="unattached","",COUNTIF(B$2:B242,B242)))</f>
        <v/>
      </c>
      <c r="F242" s="41" t="str">
        <f>IF(E242=3,SUMIF(B$2:B242,B242,D$2:D242),"")</f>
        <v/>
      </c>
      <c r="G242" s="42" t="str">
        <f t="shared" si="40"/>
        <v/>
      </c>
      <c r="H242" s="42" t="str">
        <f t="shared" si="41"/>
        <v/>
      </c>
      <c r="I242" s="43" t="str">
        <f t="shared" si="42"/>
        <v/>
      </c>
      <c r="J242" s="42" t="str">
        <f t="shared" si="43"/>
        <v/>
      </c>
      <c r="K242" s="42" t="str">
        <f t="shared" si="44"/>
        <v/>
      </c>
      <c r="L242" s="43" t="str">
        <f t="shared" si="45"/>
        <v/>
      </c>
    </row>
    <row r="243" spans="1:12" s="42" customFormat="1" x14ac:dyDescent="0.25">
      <c r="A243" s="37" t="str">
        <f t="shared" si="39"/>
        <v>-</v>
      </c>
      <c r="B243" s="38" t="str">
        <f>IF(D243="","",Finish!M246)</f>
        <v/>
      </c>
      <c r="C243" s="38" t="str">
        <f>IF(D243="","",Finish!L246)</f>
        <v/>
      </c>
      <c r="D243" s="39" t="str">
        <f>IF(LEFT(Finish!N246,1)="L",Finish!J246,"")</f>
        <v/>
      </c>
      <c r="E243" s="40" t="str">
        <f>IF(B243="","",IF(B243="unattached","",COUNTIF(B$2:B243,B243)))</f>
        <v/>
      </c>
      <c r="F243" s="41" t="str">
        <f>IF(E243=3,SUMIF(B$2:B243,B243,D$2:D243),"")</f>
        <v/>
      </c>
      <c r="G243" s="42" t="str">
        <f t="shared" si="40"/>
        <v/>
      </c>
      <c r="H243" s="42" t="str">
        <f t="shared" si="41"/>
        <v/>
      </c>
      <c r="I243" s="43" t="str">
        <f t="shared" si="42"/>
        <v/>
      </c>
      <c r="J243" s="42" t="str">
        <f t="shared" si="43"/>
        <v/>
      </c>
      <c r="K243" s="42" t="str">
        <f t="shared" si="44"/>
        <v/>
      </c>
      <c r="L243" s="43" t="str">
        <f t="shared" si="45"/>
        <v/>
      </c>
    </row>
    <row r="244" spans="1:12" s="42" customFormat="1" x14ac:dyDescent="0.25">
      <c r="A244" s="37" t="str">
        <f t="shared" si="39"/>
        <v>-</v>
      </c>
      <c r="B244" s="38" t="str">
        <f>IF(D244="","",Finish!M247)</f>
        <v/>
      </c>
      <c r="C244" s="38" t="str">
        <f>IF(D244="","",Finish!L247)</f>
        <v/>
      </c>
      <c r="D244" s="39" t="str">
        <f>IF(LEFT(Finish!N247,1)="L",Finish!J247,"")</f>
        <v/>
      </c>
      <c r="E244" s="40" t="str">
        <f>IF(B244="","",IF(B244="unattached","",COUNTIF(B$2:B244,B244)))</f>
        <v/>
      </c>
      <c r="F244" s="41" t="str">
        <f>IF(E244=3,SUMIF(B$2:B244,B244,D$2:D244),"")</f>
        <v/>
      </c>
      <c r="G244" s="42" t="str">
        <f t="shared" si="40"/>
        <v/>
      </c>
      <c r="H244" s="42" t="str">
        <f t="shared" si="41"/>
        <v/>
      </c>
      <c r="I244" s="43" t="str">
        <f t="shared" si="42"/>
        <v/>
      </c>
      <c r="J244" s="42" t="str">
        <f t="shared" si="43"/>
        <v/>
      </c>
      <c r="K244" s="42" t="str">
        <f t="shared" si="44"/>
        <v/>
      </c>
      <c r="L244" s="43" t="str">
        <f t="shared" si="45"/>
        <v/>
      </c>
    </row>
    <row r="245" spans="1:12" s="42" customFormat="1" x14ac:dyDescent="0.25">
      <c r="A245" s="37" t="str">
        <f t="shared" si="39"/>
        <v>-</v>
      </c>
      <c r="B245" s="38" t="str">
        <f>IF(D245="","",Finish!M248)</f>
        <v/>
      </c>
      <c r="C245" s="38" t="str">
        <f>IF(D245="","",Finish!L248)</f>
        <v/>
      </c>
      <c r="D245" s="39" t="str">
        <f>IF(LEFT(Finish!N248,1)="L",Finish!J248,"")</f>
        <v/>
      </c>
      <c r="E245" s="40" t="str">
        <f>IF(B245="","",IF(B245="unattached","",COUNTIF(B$2:B245,B245)))</f>
        <v/>
      </c>
      <c r="F245" s="41" t="str">
        <f>IF(E245=3,SUMIF(B$2:B245,B245,D$2:D245),"")</f>
        <v/>
      </c>
      <c r="G245" s="42" t="str">
        <f t="shared" si="40"/>
        <v/>
      </c>
      <c r="H245" s="42" t="str">
        <f t="shared" si="41"/>
        <v/>
      </c>
      <c r="I245" s="43" t="str">
        <f t="shared" si="42"/>
        <v/>
      </c>
      <c r="J245" s="42" t="str">
        <f t="shared" si="43"/>
        <v/>
      </c>
      <c r="K245" s="42" t="str">
        <f t="shared" si="44"/>
        <v/>
      </c>
      <c r="L245" s="43" t="str">
        <f t="shared" si="45"/>
        <v/>
      </c>
    </row>
    <row r="246" spans="1:12" s="42" customFormat="1" x14ac:dyDescent="0.25">
      <c r="A246" s="37" t="str">
        <f t="shared" si="39"/>
        <v>-</v>
      </c>
      <c r="B246" s="38" t="str">
        <f>IF(D246="","",Finish!M249)</f>
        <v/>
      </c>
      <c r="C246" s="38" t="str">
        <f>IF(D246="","",Finish!L249)</f>
        <v/>
      </c>
      <c r="D246" s="39" t="str">
        <f>IF(LEFT(Finish!N249,1)="L",Finish!J249,"")</f>
        <v/>
      </c>
      <c r="E246" s="40" t="str">
        <f>IF(B246="","",IF(B246="unattached","",COUNTIF(B$2:B246,B246)))</f>
        <v/>
      </c>
      <c r="F246" s="41" t="str">
        <f>IF(E246=3,SUMIF(B$2:B246,B246,D$2:D246),"")</f>
        <v/>
      </c>
      <c r="G246" s="42" t="str">
        <f t="shared" si="40"/>
        <v/>
      </c>
      <c r="H246" s="42" t="str">
        <f t="shared" si="41"/>
        <v/>
      </c>
      <c r="I246" s="43" t="str">
        <f t="shared" si="42"/>
        <v/>
      </c>
      <c r="J246" s="42" t="str">
        <f t="shared" si="43"/>
        <v/>
      </c>
      <c r="K246" s="42" t="str">
        <f t="shared" si="44"/>
        <v/>
      </c>
      <c r="L246" s="43" t="str">
        <f t="shared" si="45"/>
        <v/>
      </c>
    </row>
    <row r="247" spans="1:12" s="42" customFormat="1" x14ac:dyDescent="0.25">
      <c r="A247" s="37" t="str">
        <f t="shared" si="39"/>
        <v>-</v>
      </c>
      <c r="B247" s="38" t="str">
        <f>IF(D247="","",Finish!M250)</f>
        <v/>
      </c>
      <c r="C247" s="38" t="str">
        <f>IF(D247="","",Finish!L250)</f>
        <v/>
      </c>
      <c r="D247" s="39" t="str">
        <f>IF(LEFT(Finish!N250,1)="L",Finish!J250,"")</f>
        <v/>
      </c>
      <c r="E247" s="40" t="str">
        <f>IF(B247="","",IF(B247="unattached","",COUNTIF(B$2:B247,B247)))</f>
        <v/>
      </c>
      <c r="F247" s="41" t="str">
        <f>IF(E247=3,SUMIF(B$2:B247,B247,D$2:D247),"")</f>
        <v/>
      </c>
      <c r="G247" s="42" t="str">
        <f t="shared" si="40"/>
        <v/>
      </c>
      <c r="H247" s="42" t="str">
        <f t="shared" si="41"/>
        <v/>
      </c>
      <c r="I247" s="43" t="str">
        <f t="shared" si="42"/>
        <v/>
      </c>
      <c r="J247" s="42" t="str">
        <f t="shared" si="43"/>
        <v/>
      </c>
      <c r="K247" s="42" t="str">
        <f t="shared" si="44"/>
        <v/>
      </c>
      <c r="L247" s="43" t="str">
        <f t="shared" si="45"/>
        <v/>
      </c>
    </row>
    <row r="248" spans="1:12" s="42" customFormat="1" x14ac:dyDescent="0.25">
      <c r="A248" s="37" t="str">
        <f t="shared" si="39"/>
        <v>-</v>
      </c>
      <c r="B248" s="38" t="str">
        <f>IF(D248="","",Finish!M251)</f>
        <v/>
      </c>
      <c r="C248" s="38" t="str">
        <f>IF(D248="","",Finish!L251)</f>
        <v/>
      </c>
      <c r="D248" s="39" t="str">
        <f>IF(LEFT(Finish!N251,1)="L",Finish!J251,"")</f>
        <v/>
      </c>
      <c r="E248" s="40" t="str">
        <f>IF(B248="","",IF(B248="unattached","",COUNTIF(B$2:B248,B248)))</f>
        <v/>
      </c>
      <c r="F248" s="41" t="str">
        <f>IF(E248=3,SUMIF(B$2:B248,B248,D$2:D248),"")</f>
        <v/>
      </c>
      <c r="G248" s="42" t="str">
        <f t="shared" si="40"/>
        <v/>
      </c>
      <c r="H248" s="42" t="str">
        <f t="shared" si="41"/>
        <v/>
      </c>
      <c r="I248" s="43" t="str">
        <f t="shared" si="42"/>
        <v/>
      </c>
      <c r="J248" s="42" t="str">
        <f t="shared" si="43"/>
        <v/>
      </c>
      <c r="K248" s="42" t="str">
        <f t="shared" si="44"/>
        <v/>
      </c>
      <c r="L248" s="43" t="str">
        <f t="shared" si="45"/>
        <v/>
      </c>
    </row>
    <row r="249" spans="1:12" s="42" customFormat="1" x14ac:dyDescent="0.25">
      <c r="A249" s="37" t="str">
        <f t="shared" si="39"/>
        <v>-</v>
      </c>
      <c r="B249" s="38" t="str">
        <f>IF(D249="","",Finish!M252)</f>
        <v/>
      </c>
      <c r="C249" s="38" t="str">
        <f>IF(D249="","",Finish!L252)</f>
        <v/>
      </c>
      <c r="D249" s="39" t="str">
        <f>IF(LEFT(Finish!N252,1)="L",Finish!J252,"")</f>
        <v/>
      </c>
      <c r="E249" s="40" t="str">
        <f>IF(B249="","",IF(B249="unattached","",COUNTIF(B$2:B249,B249)))</f>
        <v/>
      </c>
      <c r="F249" s="41" t="str">
        <f>IF(E249=3,SUMIF(B$2:B249,B249,D$2:D249),"")</f>
        <v/>
      </c>
      <c r="G249" s="42" t="str">
        <f t="shared" si="40"/>
        <v/>
      </c>
      <c r="H249" s="42" t="str">
        <f t="shared" si="41"/>
        <v/>
      </c>
      <c r="I249" s="43" t="str">
        <f t="shared" si="42"/>
        <v/>
      </c>
      <c r="J249" s="42" t="str">
        <f t="shared" si="43"/>
        <v/>
      </c>
      <c r="K249" s="42" t="str">
        <f t="shared" si="44"/>
        <v/>
      </c>
      <c r="L249" s="43" t="str">
        <f t="shared" si="45"/>
        <v/>
      </c>
    </row>
    <row r="250" spans="1:12" s="42" customFormat="1" x14ac:dyDescent="0.25">
      <c r="A250" s="37" t="str">
        <f t="shared" si="39"/>
        <v>-</v>
      </c>
      <c r="B250" s="38" t="str">
        <f>IF(D250="","",Finish!M253)</f>
        <v/>
      </c>
      <c r="C250" s="38" t="str">
        <f>IF(D250="","",Finish!L253)</f>
        <v/>
      </c>
      <c r="D250" s="39" t="str">
        <f>IF(LEFT(Finish!N253,1)="L",Finish!J253,"")</f>
        <v/>
      </c>
      <c r="E250" s="40" t="str">
        <f>IF(B250="","",IF(B250="unattached","",COUNTIF(B$2:B250,B250)))</f>
        <v/>
      </c>
      <c r="F250" s="41" t="str">
        <f>IF(E250=3,SUMIF(B$2:B250,B250,D$2:D250),"")</f>
        <v/>
      </c>
      <c r="G250" s="42" t="str">
        <f t="shared" si="40"/>
        <v/>
      </c>
      <c r="H250" s="42" t="str">
        <f t="shared" si="41"/>
        <v/>
      </c>
      <c r="I250" s="43" t="str">
        <f t="shared" si="42"/>
        <v/>
      </c>
      <c r="J250" s="42" t="str">
        <f t="shared" si="43"/>
        <v/>
      </c>
      <c r="K250" s="42" t="str">
        <f t="shared" si="44"/>
        <v/>
      </c>
      <c r="L250" s="43" t="str">
        <f t="shared" si="45"/>
        <v/>
      </c>
    </row>
    <row r="251" spans="1:12" s="42" customFormat="1" x14ac:dyDescent="0.25">
      <c r="A251" s="37" t="str">
        <f t="shared" si="39"/>
        <v>-</v>
      </c>
      <c r="B251" s="38" t="str">
        <f>IF(D251="","",Finish!M254)</f>
        <v/>
      </c>
      <c r="C251" s="38" t="str">
        <f>IF(D251="","",Finish!L254)</f>
        <v/>
      </c>
      <c r="D251" s="39" t="str">
        <f>IF(LEFT(Finish!N254,1)="L",Finish!J254,"")</f>
        <v/>
      </c>
      <c r="E251" s="40" t="str">
        <f>IF(B251="","",IF(B251="unattached","",COUNTIF(B$2:B251,B251)))</f>
        <v/>
      </c>
      <c r="F251" s="41" t="str">
        <f>IF(E251=3,SUMIF(B$2:B251,B251,D$2:D251),"")</f>
        <v/>
      </c>
      <c r="G251" s="42" t="str">
        <f t="shared" si="40"/>
        <v/>
      </c>
      <c r="H251" s="42" t="str">
        <f t="shared" si="41"/>
        <v/>
      </c>
      <c r="I251" s="43" t="str">
        <f t="shared" si="42"/>
        <v/>
      </c>
      <c r="J251" s="42" t="str">
        <f t="shared" si="43"/>
        <v/>
      </c>
      <c r="K251" s="42" t="str">
        <f t="shared" si="44"/>
        <v/>
      </c>
      <c r="L251" s="43" t="str">
        <f t="shared" si="45"/>
        <v/>
      </c>
    </row>
    <row r="252" spans="1:12" s="42" customFormat="1" x14ac:dyDescent="0.25">
      <c r="A252" s="37" t="str">
        <f t="shared" si="39"/>
        <v>-</v>
      </c>
      <c r="B252" s="38" t="str">
        <f>IF(D252="","",Finish!M255)</f>
        <v/>
      </c>
      <c r="C252" s="38" t="str">
        <f>IF(D252="","",Finish!L255)</f>
        <v/>
      </c>
      <c r="D252" s="39" t="str">
        <f>IF(LEFT(Finish!N255,1)="L",Finish!J255,"")</f>
        <v/>
      </c>
      <c r="E252" s="40" t="str">
        <f>IF(B252="","",IF(B252="unattached","",COUNTIF(B$2:B252,B252)))</f>
        <v/>
      </c>
      <c r="F252" s="41" t="str">
        <f>IF(E252=3,SUMIF(B$2:B252,B252,D$2:D252),"")</f>
        <v/>
      </c>
      <c r="G252" s="42" t="str">
        <f t="shared" si="40"/>
        <v/>
      </c>
      <c r="H252" s="42" t="str">
        <f t="shared" si="41"/>
        <v/>
      </c>
      <c r="I252" s="43" t="str">
        <f t="shared" si="42"/>
        <v/>
      </c>
      <c r="J252" s="42" t="str">
        <f t="shared" si="43"/>
        <v/>
      </c>
      <c r="K252" s="42" t="str">
        <f t="shared" si="44"/>
        <v/>
      </c>
      <c r="L252" s="43" t="str">
        <f t="shared" si="45"/>
        <v/>
      </c>
    </row>
    <row r="253" spans="1:12" s="42" customFormat="1" x14ac:dyDescent="0.25">
      <c r="A253" s="37" t="str">
        <f t="shared" si="39"/>
        <v>-</v>
      </c>
      <c r="B253" s="38" t="str">
        <f>IF(D253="","",Finish!M256)</f>
        <v/>
      </c>
      <c r="C253" s="38" t="str">
        <f>IF(D253="","",Finish!L256)</f>
        <v/>
      </c>
      <c r="D253" s="39" t="str">
        <f>IF(LEFT(Finish!N256,1)="L",Finish!J256,"")</f>
        <v/>
      </c>
      <c r="E253" s="40" t="str">
        <f>IF(B253="","",IF(B253="unattached","",COUNTIF(B$2:B253,B253)))</f>
        <v/>
      </c>
      <c r="F253" s="41" t="str">
        <f>IF(E253=3,SUMIF(B$2:B253,B253,D$2:D253),"")</f>
        <v/>
      </c>
      <c r="G253" s="42" t="str">
        <f t="shared" si="40"/>
        <v/>
      </c>
      <c r="H253" s="42" t="str">
        <f t="shared" si="41"/>
        <v/>
      </c>
      <c r="I253" s="43" t="str">
        <f t="shared" si="42"/>
        <v/>
      </c>
      <c r="J253" s="42" t="str">
        <f t="shared" si="43"/>
        <v/>
      </c>
      <c r="K253" s="42" t="str">
        <f t="shared" si="44"/>
        <v/>
      </c>
      <c r="L253" s="43" t="str">
        <f t="shared" si="45"/>
        <v/>
      </c>
    </row>
    <row r="254" spans="1:12" s="42" customFormat="1" x14ac:dyDescent="0.25">
      <c r="A254" s="37" t="str">
        <f t="shared" si="39"/>
        <v>-</v>
      </c>
      <c r="B254" s="38" t="str">
        <f>IF(D254="","",Finish!M257)</f>
        <v/>
      </c>
      <c r="C254" s="38" t="str">
        <f>IF(D254="","",Finish!L257)</f>
        <v/>
      </c>
      <c r="D254" s="39" t="str">
        <f>IF(LEFT(Finish!N257,1)="L",Finish!J257,"")</f>
        <v/>
      </c>
      <c r="E254" s="40" t="str">
        <f>IF(B254="","",IF(B254="unattached","",COUNTIF(B$2:B254,B254)))</f>
        <v/>
      </c>
      <c r="F254" s="41" t="str">
        <f>IF(E254=3,SUMIF(B$2:B254,B254,D$2:D254),"")</f>
        <v/>
      </c>
      <c r="G254" s="42" t="str">
        <f t="shared" si="40"/>
        <v/>
      </c>
      <c r="H254" s="42" t="str">
        <f t="shared" si="41"/>
        <v/>
      </c>
      <c r="I254" s="43" t="str">
        <f t="shared" si="42"/>
        <v/>
      </c>
      <c r="J254" s="42" t="str">
        <f t="shared" si="43"/>
        <v/>
      </c>
      <c r="K254" s="42" t="str">
        <f t="shared" si="44"/>
        <v/>
      </c>
      <c r="L254" s="43" t="str">
        <f t="shared" si="45"/>
        <v/>
      </c>
    </row>
    <row r="255" spans="1:12" s="42" customFormat="1" x14ac:dyDescent="0.25">
      <c r="A255" s="37" t="str">
        <f t="shared" si="39"/>
        <v>-</v>
      </c>
      <c r="B255" s="38" t="str">
        <f>IF(D255="","",Finish!M258)</f>
        <v/>
      </c>
      <c r="C255" s="38" t="str">
        <f>IF(D255="","",Finish!L258)</f>
        <v/>
      </c>
      <c r="D255" s="39" t="str">
        <f>IF(LEFT(Finish!N258,1)="L",Finish!J258,"")</f>
        <v/>
      </c>
      <c r="E255" s="40" t="str">
        <f>IF(B255="","",IF(B255="unattached","",COUNTIF(B$2:B255,B255)))</f>
        <v/>
      </c>
      <c r="F255" s="41" t="str">
        <f>IF(E255=3,SUMIF(B$2:B255,B255,D$2:D255),"")</f>
        <v/>
      </c>
      <c r="G255" s="42" t="str">
        <f t="shared" si="40"/>
        <v/>
      </c>
      <c r="H255" s="42" t="str">
        <f t="shared" si="41"/>
        <v/>
      </c>
      <c r="I255" s="43" t="str">
        <f t="shared" si="42"/>
        <v/>
      </c>
      <c r="J255" s="42" t="str">
        <f t="shared" si="43"/>
        <v/>
      </c>
      <c r="K255" s="42" t="str">
        <f t="shared" si="44"/>
        <v/>
      </c>
      <c r="L255" s="43" t="str">
        <f t="shared" si="45"/>
        <v/>
      </c>
    </row>
    <row r="256" spans="1:12" s="42" customFormat="1" x14ac:dyDescent="0.25">
      <c r="A256" s="37" t="str">
        <f t="shared" si="39"/>
        <v>-</v>
      </c>
      <c r="B256" s="38" t="str">
        <f>IF(D256="","",Finish!M259)</f>
        <v/>
      </c>
      <c r="C256" s="38" t="str">
        <f>IF(D256="","",Finish!L259)</f>
        <v/>
      </c>
      <c r="D256" s="39" t="str">
        <f>IF(LEFT(Finish!N259,1)="L",Finish!J259,"")</f>
        <v/>
      </c>
      <c r="E256" s="40" t="str">
        <f>IF(B256="","",IF(B256="unattached","",COUNTIF(B$2:B256,B256)))</f>
        <v/>
      </c>
      <c r="F256" s="41" t="str">
        <f>IF(E256=3,SUMIF(B$2:B256,B256,D$2:D256),"")</f>
        <v/>
      </c>
      <c r="G256" s="42" t="str">
        <f t="shared" si="40"/>
        <v/>
      </c>
      <c r="H256" s="42" t="str">
        <f t="shared" si="41"/>
        <v/>
      </c>
      <c r="I256" s="43" t="str">
        <f t="shared" si="42"/>
        <v/>
      </c>
      <c r="J256" s="42" t="str">
        <f t="shared" si="43"/>
        <v/>
      </c>
      <c r="K256" s="42" t="str">
        <f t="shared" si="44"/>
        <v/>
      </c>
      <c r="L256" s="43" t="str">
        <f t="shared" si="45"/>
        <v/>
      </c>
    </row>
    <row r="257" spans="1:12" s="42" customFormat="1" x14ac:dyDescent="0.25">
      <c r="A257" s="37" t="str">
        <f t="shared" si="39"/>
        <v>-</v>
      </c>
      <c r="B257" s="38" t="str">
        <f>IF(D257="","",Finish!M260)</f>
        <v/>
      </c>
      <c r="C257" s="38" t="str">
        <f>IF(D257="","",Finish!L260)</f>
        <v/>
      </c>
      <c r="D257" s="39" t="str">
        <f>IF(LEFT(Finish!N260,1)="L",Finish!J260,"")</f>
        <v/>
      </c>
      <c r="E257" s="40" t="str">
        <f>IF(B257="","",IF(B257="unattached","",COUNTIF(B$2:B257,B257)))</f>
        <v/>
      </c>
      <c r="F257" s="41" t="str">
        <f>IF(E257=3,SUMIF(B$2:B257,B257,D$2:D257),"")</f>
        <v/>
      </c>
      <c r="G257" s="42" t="str">
        <f t="shared" si="40"/>
        <v/>
      </c>
      <c r="H257" s="42" t="str">
        <f t="shared" si="41"/>
        <v/>
      </c>
      <c r="I257" s="43" t="str">
        <f t="shared" si="42"/>
        <v/>
      </c>
      <c r="J257" s="42" t="str">
        <f t="shared" si="43"/>
        <v/>
      </c>
      <c r="K257" s="42" t="str">
        <f t="shared" si="44"/>
        <v/>
      </c>
      <c r="L257" s="43" t="str">
        <f t="shared" si="45"/>
        <v/>
      </c>
    </row>
    <row r="258" spans="1:12" s="42" customFormat="1" x14ac:dyDescent="0.25">
      <c r="A258" s="37" t="str">
        <f t="shared" si="39"/>
        <v>-</v>
      </c>
      <c r="B258" s="38" t="str">
        <f>IF(D258="","",Finish!M261)</f>
        <v/>
      </c>
      <c r="C258" s="38" t="str">
        <f>IF(D258="","",Finish!L261)</f>
        <v/>
      </c>
      <c r="D258" s="39" t="str">
        <f>IF(LEFT(Finish!N261,1)="L",Finish!J261,"")</f>
        <v/>
      </c>
      <c r="E258" s="40" t="str">
        <f>IF(B258="","",IF(B258="unattached","",COUNTIF(B$2:B258,B258)))</f>
        <v/>
      </c>
      <c r="F258" s="41" t="str">
        <f>IF(E258=3,SUMIF(B$2:B258,B258,D$2:D258),"")</f>
        <v/>
      </c>
      <c r="G258" s="42" t="str">
        <f t="shared" si="40"/>
        <v/>
      </c>
      <c r="H258" s="42" t="str">
        <f t="shared" si="41"/>
        <v/>
      </c>
      <c r="I258" s="43" t="str">
        <f t="shared" si="42"/>
        <v/>
      </c>
      <c r="J258" s="42" t="str">
        <f t="shared" si="43"/>
        <v/>
      </c>
      <c r="K258" s="42" t="str">
        <f t="shared" si="44"/>
        <v/>
      </c>
      <c r="L258" s="43" t="str">
        <f t="shared" si="45"/>
        <v/>
      </c>
    </row>
    <row r="259" spans="1:12" s="42" customFormat="1" x14ac:dyDescent="0.25">
      <c r="A259" s="37" t="str">
        <f t="shared" ref="A259:A301" si="46">IF($F259="","-",RANK($F259,$F:$F,1))</f>
        <v>-</v>
      </c>
      <c r="B259" s="38" t="str">
        <f>IF(D259="","",Finish!M262)</f>
        <v/>
      </c>
      <c r="C259" s="38" t="str">
        <f>IF(D259="","",Finish!L262)</f>
        <v/>
      </c>
      <c r="D259" s="39" t="str">
        <f>IF(LEFT(Finish!N262,1)="L",Finish!J262,"")</f>
        <v/>
      </c>
      <c r="E259" s="40" t="str">
        <f>IF(B259="","",IF(B259="unattached","",COUNTIF(B$2:B259,B259)))</f>
        <v/>
      </c>
      <c r="F259" s="41" t="str">
        <f>IF(E259=3,SUMIF(B$2:B259,B259,D$2:D259),"")</f>
        <v/>
      </c>
      <c r="G259" s="42" t="str">
        <f t="shared" si="40"/>
        <v/>
      </c>
      <c r="H259" s="42" t="str">
        <f t="shared" si="41"/>
        <v/>
      </c>
      <c r="I259" s="43" t="str">
        <f t="shared" si="42"/>
        <v/>
      </c>
      <c r="J259" s="42" t="str">
        <f t="shared" si="43"/>
        <v/>
      </c>
      <c r="K259" s="42" t="str">
        <f t="shared" si="44"/>
        <v/>
      </c>
      <c r="L259" s="43" t="str">
        <f t="shared" si="45"/>
        <v/>
      </c>
    </row>
    <row r="260" spans="1:12" s="42" customFormat="1" x14ac:dyDescent="0.25">
      <c r="A260" s="37" t="str">
        <f t="shared" si="46"/>
        <v>-</v>
      </c>
      <c r="B260" s="38" t="str">
        <f>IF(D260="","",Finish!M263)</f>
        <v/>
      </c>
      <c r="C260" s="38" t="str">
        <f>IF(D260="","",Finish!L263)</f>
        <v/>
      </c>
      <c r="D260" s="39" t="str">
        <f>IF(LEFT(Finish!N263,1)="L",Finish!J263,"")</f>
        <v/>
      </c>
      <c r="E260" s="40" t="str">
        <f>IF(B260="","",IF(B260="unattached","",COUNTIF(B$2:B260,B260)))</f>
        <v/>
      </c>
      <c r="F260" s="41" t="str">
        <f>IF(E260=3,SUMIF(B$2:B260,B260,D$2:D260),"")</f>
        <v/>
      </c>
      <c r="G260" s="42" t="str">
        <f t="shared" si="40"/>
        <v/>
      </c>
      <c r="H260" s="42" t="str">
        <f t="shared" si="41"/>
        <v/>
      </c>
      <c r="I260" s="43" t="str">
        <f t="shared" si="42"/>
        <v/>
      </c>
      <c r="J260" s="42" t="str">
        <f t="shared" si="43"/>
        <v/>
      </c>
      <c r="K260" s="42" t="str">
        <f t="shared" si="44"/>
        <v/>
      </c>
      <c r="L260" s="43" t="str">
        <f t="shared" si="45"/>
        <v/>
      </c>
    </row>
    <row r="261" spans="1:12" s="42" customFormat="1" x14ac:dyDescent="0.25">
      <c r="A261" s="37" t="str">
        <f t="shared" si="46"/>
        <v>-</v>
      </c>
      <c r="B261" s="38" t="str">
        <f>IF(D261="","",Finish!M264)</f>
        <v/>
      </c>
      <c r="C261" s="38" t="str">
        <f>IF(D261="","",Finish!L264)</f>
        <v/>
      </c>
      <c r="D261" s="39" t="str">
        <f>IF(LEFT(Finish!N264,1)="L",Finish!J264,"")</f>
        <v/>
      </c>
      <c r="E261" s="40" t="str">
        <f>IF(B261="","",IF(B261="unattached","",COUNTIF(B$2:B261,B261)))</f>
        <v/>
      </c>
      <c r="F261" s="41" t="str">
        <f>IF(E261=3,SUMIF(B$2:B261,B261,D$2:D261),"")</f>
        <v/>
      </c>
      <c r="G261" s="42" t="str">
        <f t="shared" si="40"/>
        <v/>
      </c>
      <c r="H261" s="42" t="str">
        <f t="shared" si="41"/>
        <v/>
      </c>
      <c r="I261" s="43" t="str">
        <f t="shared" si="42"/>
        <v/>
      </c>
      <c r="J261" s="42" t="str">
        <f t="shared" si="43"/>
        <v/>
      </c>
      <c r="K261" s="42" t="str">
        <f t="shared" si="44"/>
        <v/>
      </c>
      <c r="L261" s="43" t="str">
        <f t="shared" si="45"/>
        <v/>
      </c>
    </row>
    <row r="262" spans="1:12" s="42" customFormat="1" x14ac:dyDescent="0.25">
      <c r="A262" s="37" t="str">
        <f t="shared" si="46"/>
        <v>-</v>
      </c>
      <c r="B262" s="38" t="str">
        <f>IF(D262="","",Finish!M265)</f>
        <v/>
      </c>
      <c r="C262" s="38" t="str">
        <f>IF(D262="","",Finish!L265)</f>
        <v/>
      </c>
      <c r="D262" s="39" t="str">
        <f>IF(LEFT(Finish!N265,1)="L",Finish!J265,"")</f>
        <v/>
      </c>
      <c r="E262" s="40" t="str">
        <f>IF(B262="","",IF(B262="unattached","",COUNTIF(B$2:B262,B262)))</f>
        <v/>
      </c>
      <c r="F262" s="41" t="str">
        <f>IF(E262=3,SUMIF(B$2:B262,B262,D$2:D262),"")</f>
        <v/>
      </c>
      <c r="G262" s="42" t="str">
        <f t="shared" si="40"/>
        <v/>
      </c>
      <c r="H262" s="42" t="str">
        <f t="shared" si="41"/>
        <v/>
      </c>
      <c r="I262" s="43" t="str">
        <f t="shared" si="42"/>
        <v/>
      </c>
      <c r="J262" s="42" t="str">
        <f t="shared" si="43"/>
        <v/>
      </c>
      <c r="K262" s="42" t="str">
        <f t="shared" si="44"/>
        <v/>
      </c>
      <c r="L262" s="43" t="str">
        <f t="shared" si="45"/>
        <v/>
      </c>
    </row>
    <row r="263" spans="1:12" s="42" customFormat="1" x14ac:dyDescent="0.25">
      <c r="A263" s="37" t="str">
        <f t="shared" si="46"/>
        <v>-</v>
      </c>
      <c r="B263" s="38" t="str">
        <f>IF(D263="","",Finish!M266)</f>
        <v/>
      </c>
      <c r="C263" s="38" t="str">
        <f>IF(D263="","",Finish!L266)</f>
        <v/>
      </c>
      <c r="D263" s="39" t="str">
        <f>IF(LEFT(Finish!N266,1)="L",Finish!J266,"")</f>
        <v/>
      </c>
      <c r="E263" s="40" t="str">
        <f>IF(B263="","",IF(B263="unattached","",COUNTIF(B$2:B263,B263)))</f>
        <v/>
      </c>
      <c r="F263" s="41" t="str">
        <f>IF(E263=3,SUMIF(B$2:B263,B263,D$2:D263),"")</f>
        <v/>
      </c>
      <c r="G263" s="42" t="str">
        <f t="shared" si="40"/>
        <v/>
      </c>
      <c r="H263" s="42" t="str">
        <f t="shared" si="41"/>
        <v/>
      </c>
      <c r="I263" s="43" t="str">
        <f t="shared" si="42"/>
        <v/>
      </c>
      <c r="J263" s="42" t="str">
        <f t="shared" si="43"/>
        <v/>
      </c>
      <c r="K263" s="42" t="str">
        <f t="shared" si="44"/>
        <v/>
      </c>
      <c r="L263" s="43" t="str">
        <f t="shared" si="45"/>
        <v/>
      </c>
    </row>
    <row r="264" spans="1:12" s="42" customFormat="1" x14ac:dyDescent="0.25">
      <c r="A264" s="37" t="str">
        <f t="shared" si="46"/>
        <v>-</v>
      </c>
      <c r="B264" s="38" t="str">
        <f>IF(D264="","",Finish!M267)</f>
        <v/>
      </c>
      <c r="C264" s="38" t="str">
        <f>IF(D264="","",Finish!L267)</f>
        <v/>
      </c>
      <c r="D264" s="39" t="str">
        <f>IF(LEFT(Finish!N267,1)="L",Finish!J267,"")</f>
        <v/>
      </c>
      <c r="E264" s="40" t="str">
        <f>IF(B264="","",IF(B264="unattached","",COUNTIF(B$2:B264,B264)))</f>
        <v/>
      </c>
      <c r="F264" s="41" t="str">
        <f>IF(E264=3,SUMIF(B$2:B264,B264,D$2:D264),"")</f>
        <v/>
      </c>
      <c r="G264" s="42" t="str">
        <f t="shared" si="40"/>
        <v/>
      </c>
      <c r="H264" s="42" t="str">
        <f t="shared" si="41"/>
        <v/>
      </c>
      <c r="I264" s="43" t="str">
        <f t="shared" si="42"/>
        <v/>
      </c>
      <c r="J264" s="42" t="str">
        <f t="shared" si="43"/>
        <v/>
      </c>
      <c r="K264" s="42" t="str">
        <f t="shared" si="44"/>
        <v/>
      </c>
      <c r="L264" s="43" t="str">
        <f t="shared" si="45"/>
        <v/>
      </c>
    </row>
    <row r="265" spans="1:12" s="42" customFormat="1" x14ac:dyDescent="0.25">
      <c r="A265" s="37" t="str">
        <f t="shared" si="46"/>
        <v>-</v>
      </c>
      <c r="B265" s="38" t="str">
        <f>IF(D265="","",Finish!M268)</f>
        <v/>
      </c>
      <c r="C265" s="38" t="str">
        <f>IF(D265="","",Finish!L268)</f>
        <v/>
      </c>
      <c r="D265" s="39" t="str">
        <f>IF(LEFT(Finish!N268,1)="L",Finish!J268,"")</f>
        <v/>
      </c>
      <c r="E265" s="40" t="str">
        <f>IF(B265="","",IF(B265="unattached","",COUNTIF(B$2:B265,B265)))</f>
        <v/>
      </c>
      <c r="F265" s="41" t="str">
        <f>IF(E265=3,SUMIF(B$2:B265,B265,D$2:D265),"")</f>
        <v/>
      </c>
      <c r="G265" s="42" t="str">
        <f t="shared" si="40"/>
        <v/>
      </c>
      <c r="H265" s="42" t="str">
        <f t="shared" si="41"/>
        <v/>
      </c>
      <c r="I265" s="43" t="str">
        <f t="shared" si="42"/>
        <v/>
      </c>
      <c r="J265" s="42" t="str">
        <f t="shared" si="43"/>
        <v/>
      </c>
      <c r="K265" s="42" t="str">
        <f t="shared" si="44"/>
        <v/>
      </c>
      <c r="L265" s="43" t="str">
        <f t="shared" si="45"/>
        <v/>
      </c>
    </row>
    <row r="266" spans="1:12" s="42" customFormat="1" x14ac:dyDescent="0.25">
      <c r="A266" s="37" t="str">
        <f t="shared" si="46"/>
        <v>-</v>
      </c>
      <c r="B266" s="38" t="str">
        <f>IF(D266="","",Finish!M269)</f>
        <v/>
      </c>
      <c r="C266" s="38" t="str">
        <f>IF(D266="","",Finish!L269)</f>
        <v/>
      </c>
      <c r="D266" s="39" t="str">
        <f>IF(LEFT(Finish!N269,1)="L",Finish!J269,"")</f>
        <v/>
      </c>
      <c r="E266" s="40" t="str">
        <f>IF(B266="","",IF(B266="unattached","",COUNTIF(B$2:B266,B266)))</f>
        <v/>
      </c>
      <c r="F266" s="41" t="str">
        <f>IF(E266=3,SUMIF(B$2:B266,B266,D$2:D266),"")</f>
        <v/>
      </c>
      <c r="G266" s="42" t="str">
        <f t="shared" ref="G266:G301" si="47">IF($E266=2,B266,"")</f>
        <v/>
      </c>
      <c r="H266" s="42" t="str">
        <f t="shared" ref="H266:H301" si="48">IF($E266=2,C266,"")</f>
        <v/>
      </c>
      <c r="I266" s="43" t="str">
        <f t="shared" ref="I266:I301" si="49">IF($E266=2,D266,"")</f>
        <v/>
      </c>
      <c r="J266" s="42" t="str">
        <f t="shared" ref="J266:J301" si="50">IF($E266=3,B266,"")</f>
        <v/>
      </c>
      <c r="K266" s="42" t="str">
        <f t="shared" ref="K266:K301" si="51">IF($E266=3,C266,"")</f>
        <v/>
      </c>
      <c r="L266" s="43" t="str">
        <f t="shared" ref="L266:L301" si="52">IF($E266=3,D266,"")</f>
        <v/>
      </c>
    </row>
    <row r="267" spans="1:12" s="42" customFormat="1" x14ac:dyDescent="0.25">
      <c r="A267" s="37" t="str">
        <f t="shared" si="46"/>
        <v>-</v>
      </c>
      <c r="B267" s="38" t="str">
        <f>IF(D267="","",Finish!M270)</f>
        <v/>
      </c>
      <c r="C267" s="38" t="str">
        <f>IF(D267="","",Finish!L270)</f>
        <v/>
      </c>
      <c r="D267" s="39" t="str">
        <f>IF(LEFT(Finish!N270,1)="L",Finish!J270,"")</f>
        <v/>
      </c>
      <c r="E267" s="40" t="str">
        <f>IF(B267="","",IF(B267="unattached","",COUNTIF(B$2:B267,B267)))</f>
        <v/>
      </c>
      <c r="F267" s="41" t="str">
        <f>IF(E267=3,SUMIF(B$2:B267,B267,D$2:D267),"")</f>
        <v/>
      </c>
      <c r="G267" s="42" t="str">
        <f t="shared" si="47"/>
        <v/>
      </c>
      <c r="H267" s="42" t="str">
        <f t="shared" si="48"/>
        <v/>
      </c>
      <c r="I267" s="43" t="str">
        <f t="shared" si="49"/>
        <v/>
      </c>
      <c r="J267" s="42" t="str">
        <f t="shared" si="50"/>
        <v/>
      </c>
      <c r="K267" s="42" t="str">
        <f t="shared" si="51"/>
        <v/>
      </c>
      <c r="L267" s="43" t="str">
        <f t="shared" si="52"/>
        <v/>
      </c>
    </row>
    <row r="268" spans="1:12" s="42" customFormat="1" x14ac:dyDescent="0.25">
      <c r="A268" s="37" t="str">
        <f t="shared" si="46"/>
        <v>-</v>
      </c>
      <c r="B268" s="38" t="str">
        <f>IF(D268="","",Finish!M271)</f>
        <v/>
      </c>
      <c r="C268" s="38" t="str">
        <f>IF(D268="","",Finish!L271)</f>
        <v/>
      </c>
      <c r="D268" s="39" t="str">
        <f>IF(LEFT(Finish!N271,1)="L",Finish!J271,"")</f>
        <v/>
      </c>
      <c r="E268" s="40" t="str">
        <f>IF(B268="","",IF(B268="unattached","",COUNTIF(B$2:B268,B268)))</f>
        <v/>
      </c>
      <c r="F268" s="41" t="str">
        <f>IF(E268=3,SUMIF(B$2:B268,B268,D$2:D268),"")</f>
        <v/>
      </c>
      <c r="G268" s="42" t="str">
        <f t="shared" si="47"/>
        <v/>
      </c>
      <c r="H268" s="42" t="str">
        <f t="shared" si="48"/>
        <v/>
      </c>
      <c r="I268" s="43" t="str">
        <f t="shared" si="49"/>
        <v/>
      </c>
      <c r="J268" s="42" t="str">
        <f t="shared" si="50"/>
        <v/>
      </c>
      <c r="K268" s="42" t="str">
        <f t="shared" si="51"/>
        <v/>
      </c>
      <c r="L268" s="43" t="str">
        <f t="shared" si="52"/>
        <v/>
      </c>
    </row>
    <row r="269" spans="1:12" s="42" customFormat="1" x14ac:dyDescent="0.25">
      <c r="A269" s="37" t="str">
        <f t="shared" si="46"/>
        <v>-</v>
      </c>
      <c r="B269" s="38" t="str">
        <f>IF(D269="","",Finish!M272)</f>
        <v/>
      </c>
      <c r="C269" s="38" t="str">
        <f>IF(D269="","",Finish!L272)</f>
        <v/>
      </c>
      <c r="D269" s="39" t="str">
        <f>IF(LEFT(Finish!N272,1)="L",Finish!J272,"")</f>
        <v/>
      </c>
      <c r="E269" s="40" t="str">
        <f>IF(B269="","",IF(B269="unattached","",COUNTIF(B$2:B269,B269)))</f>
        <v/>
      </c>
      <c r="F269" s="41" t="str">
        <f>IF(E269=3,SUMIF(B$2:B269,B269,D$2:D269),"")</f>
        <v/>
      </c>
      <c r="G269" s="42" t="str">
        <f t="shared" si="47"/>
        <v/>
      </c>
      <c r="H269" s="42" t="str">
        <f t="shared" si="48"/>
        <v/>
      </c>
      <c r="I269" s="43" t="str">
        <f t="shared" si="49"/>
        <v/>
      </c>
      <c r="J269" s="42" t="str">
        <f t="shared" si="50"/>
        <v/>
      </c>
      <c r="K269" s="42" t="str">
        <f t="shared" si="51"/>
        <v/>
      </c>
      <c r="L269" s="43" t="str">
        <f t="shared" si="52"/>
        <v/>
      </c>
    </row>
    <row r="270" spans="1:12" s="42" customFormat="1" x14ac:dyDescent="0.25">
      <c r="A270" s="37" t="str">
        <f t="shared" si="46"/>
        <v>-</v>
      </c>
      <c r="B270" s="38" t="str">
        <f>IF(D270="","",Finish!M273)</f>
        <v/>
      </c>
      <c r="C270" s="38" t="str">
        <f>IF(D270="","",Finish!L273)</f>
        <v/>
      </c>
      <c r="D270" s="39" t="str">
        <f>IF(LEFT(Finish!N273,1)="L",Finish!J273,"")</f>
        <v/>
      </c>
      <c r="E270" s="40" t="str">
        <f>IF(B270="","",IF(B270="unattached","",COUNTIF(B$2:B270,B270)))</f>
        <v/>
      </c>
      <c r="F270" s="41" t="str">
        <f>IF(E270=3,SUMIF(B$2:B270,B270,D$2:D270),"")</f>
        <v/>
      </c>
      <c r="G270" s="42" t="str">
        <f t="shared" si="47"/>
        <v/>
      </c>
      <c r="H270" s="42" t="str">
        <f t="shared" si="48"/>
        <v/>
      </c>
      <c r="I270" s="43" t="str">
        <f t="shared" si="49"/>
        <v/>
      </c>
      <c r="J270" s="42" t="str">
        <f t="shared" si="50"/>
        <v/>
      </c>
      <c r="K270" s="42" t="str">
        <f t="shared" si="51"/>
        <v/>
      </c>
      <c r="L270" s="43" t="str">
        <f t="shared" si="52"/>
        <v/>
      </c>
    </row>
    <row r="271" spans="1:12" s="42" customFormat="1" x14ac:dyDescent="0.25">
      <c r="A271" s="37" t="str">
        <f t="shared" si="46"/>
        <v>-</v>
      </c>
      <c r="B271" s="38" t="str">
        <f>IF(D271="","",Finish!M274)</f>
        <v/>
      </c>
      <c r="C271" s="38" t="str">
        <f>IF(D271="","",Finish!L274)</f>
        <v/>
      </c>
      <c r="D271" s="39" t="str">
        <f>IF(LEFT(Finish!N274,1)="L",Finish!J274,"")</f>
        <v/>
      </c>
      <c r="E271" s="40" t="str">
        <f>IF(B271="","",IF(B271="unattached","",COUNTIF(B$2:B271,B271)))</f>
        <v/>
      </c>
      <c r="F271" s="41" t="str">
        <f>IF(E271=3,SUMIF(B$2:B271,B271,D$2:D271),"")</f>
        <v/>
      </c>
      <c r="G271" s="42" t="str">
        <f t="shared" si="47"/>
        <v/>
      </c>
      <c r="H271" s="42" t="str">
        <f t="shared" si="48"/>
        <v/>
      </c>
      <c r="I271" s="43" t="str">
        <f t="shared" si="49"/>
        <v/>
      </c>
      <c r="J271" s="42" t="str">
        <f t="shared" si="50"/>
        <v/>
      </c>
      <c r="K271" s="42" t="str">
        <f t="shared" si="51"/>
        <v/>
      </c>
      <c r="L271" s="43" t="str">
        <f t="shared" si="52"/>
        <v/>
      </c>
    </row>
    <row r="272" spans="1:12" s="42" customFormat="1" x14ac:dyDescent="0.25">
      <c r="A272" s="37" t="str">
        <f t="shared" si="46"/>
        <v>-</v>
      </c>
      <c r="B272" s="38" t="str">
        <f>IF(D272="","",Finish!M275)</f>
        <v/>
      </c>
      <c r="C272" s="38" t="str">
        <f>IF(D272="","",Finish!L275)</f>
        <v/>
      </c>
      <c r="D272" s="39" t="str">
        <f>IF(LEFT(Finish!N275,1)="L",Finish!J275,"")</f>
        <v/>
      </c>
      <c r="E272" s="40" t="str">
        <f>IF(B272="","",IF(B272="unattached","",COUNTIF(B$2:B272,B272)))</f>
        <v/>
      </c>
      <c r="F272" s="41" t="str">
        <f>IF(E272=3,SUMIF(B$2:B272,B272,D$2:D272),"")</f>
        <v/>
      </c>
      <c r="G272" s="42" t="str">
        <f t="shared" si="47"/>
        <v/>
      </c>
      <c r="H272" s="42" t="str">
        <f t="shared" si="48"/>
        <v/>
      </c>
      <c r="I272" s="43" t="str">
        <f t="shared" si="49"/>
        <v/>
      </c>
      <c r="J272" s="42" t="str">
        <f t="shared" si="50"/>
        <v/>
      </c>
      <c r="K272" s="42" t="str">
        <f t="shared" si="51"/>
        <v/>
      </c>
      <c r="L272" s="43" t="str">
        <f t="shared" si="52"/>
        <v/>
      </c>
    </row>
    <row r="273" spans="1:12" s="42" customFormat="1" x14ac:dyDescent="0.25">
      <c r="A273" s="37" t="str">
        <f t="shared" si="46"/>
        <v>-</v>
      </c>
      <c r="B273" s="38" t="str">
        <f>IF(D273="","",Finish!M276)</f>
        <v/>
      </c>
      <c r="C273" s="38" t="str">
        <f>IF(D273="","",Finish!L276)</f>
        <v/>
      </c>
      <c r="D273" s="39" t="str">
        <f>IF(LEFT(Finish!N276,1)="L",Finish!J276,"")</f>
        <v/>
      </c>
      <c r="E273" s="40" t="str">
        <f>IF(B273="","",IF(B273="unattached","",COUNTIF(B$2:B273,B273)))</f>
        <v/>
      </c>
      <c r="F273" s="41" t="str">
        <f>IF(E273=3,SUMIF(B$2:B273,B273,D$2:D273),"")</f>
        <v/>
      </c>
      <c r="G273" s="42" t="str">
        <f t="shared" si="47"/>
        <v/>
      </c>
      <c r="H273" s="42" t="str">
        <f t="shared" si="48"/>
        <v/>
      </c>
      <c r="I273" s="43" t="str">
        <f t="shared" si="49"/>
        <v/>
      </c>
      <c r="J273" s="42" t="str">
        <f t="shared" si="50"/>
        <v/>
      </c>
      <c r="K273" s="42" t="str">
        <f t="shared" si="51"/>
        <v/>
      </c>
      <c r="L273" s="43" t="str">
        <f t="shared" si="52"/>
        <v/>
      </c>
    </row>
    <row r="274" spans="1:12" s="42" customFormat="1" x14ac:dyDescent="0.25">
      <c r="A274" s="37" t="str">
        <f t="shared" si="46"/>
        <v>-</v>
      </c>
      <c r="B274" s="38" t="str">
        <f>IF(D274="","",Finish!M277)</f>
        <v/>
      </c>
      <c r="C274" s="38" t="str">
        <f>IF(D274="","",Finish!L277)</f>
        <v/>
      </c>
      <c r="D274" s="39" t="str">
        <f>IF(LEFT(Finish!N277,1)="L",Finish!J277,"")</f>
        <v/>
      </c>
      <c r="E274" s="40" t="str">
        <f>IF(B274="","",IF(B274="unattached","",COUNTIF(B$2:B274,B274)))</f>
        <v/>
      </c>
      <c r="F274" s="41" t="str">
        <f>IF(E274=3,SUMIF(B$2:B274,B274,D$2:D274),"")</f>
        <v/>
      </c>
      <c r="G274" s="42" t="str">
        <f t="shared" si="47"/>
        <v/>
      </c>
      <c r="H274" s="42" t="str">
        <f t="shared" si="48"/>
        <v/>
      </c>
      <c r="I274" s="43" t="str">
        <f t="shared" si="49"/>
        <v/>
      </c>
      <c r="J274" s="42" t="str">
        <f t="shared" si="50"/>
        <v/>
      </c>
      <c r="K274" s="42" t="str">
        <f t="shared" si="51"/>
        <v/>
      </c>
      <c r="L274" s="43" t="str">
        <f t="shared" si="52"/>
        <v/>
      </c>
    </row>
    <row r="275" spans="1:12" s="42" customFormat="1" x14ac:dyDescent="0.25">
      <c r="A275" s="37" t="str">
        <f t="shared" si="46"/>
        <v>-</v>
      </c>
      <c r="B275" s="38" t="str">
        <f>IF(D275="","",Finish!M278)</f>
        <v/>
      </c>
      <c r="C275" s="38" t="str">
        <f>IF(D275="","",Finish!L278)</f>
        <v/>
      </c>
      <c r="D275" s="39" t="str">
        <f>IF(LEFT(Finish!N278,1)="L",Finish!J278,"")</f>
        <v/>
      </c>
      <c r="E275" s="40" t="str">
        <f>IF(B275="","",IF(B275="unattached","",COUNTIF(B$2:B275,B275)))</f>
        <v/>
      </c>
      <c r="F275" s="41" t="str">
        <f>IF(E275=3,SUMIF(B$2:B275,B275,D$2:D275),"")</f>
        <v/>
      </c>
      <c r="G275" s="42" t="str">
        <f t="shared" si="47"/>
        <v/>
      </c>
      <c r="H275" s="42" t="str">
        <f t="shared" si="48"/>
        <v/>
      </c>
      <c r="I275" s="43" t="str">
        <f t="shared" si="49"/>
        <v/>
      </c>
      <c r="J275" s="42" t="str">
        <f t="shared" si="50"/>
        <v/>
      </c>
      <c r="K275" s="42" t="str">
        <f t="shared" si="51"/>
        <v/>
      </c>
      <c r="L275" s="43" t="str">
        <f t="shared" si="52"/>
        <v/>
      </c>
    </row>
    <row r="276" spans="1:12" s="42" customFormat="1" x14ac:dyDescent="0.25">
      <c r="A276" s="37" t="str">
        <f t="shared" si="46"/>
        <v>-</v>
      </c>
      <c r="B276" s="38" t="str">
        <f>IF(D276="","",Finish!M279)</f>
        <v/>
      </c>
      <c r="C276" s="38" t="str">
        <f>IF(D276="","",Finish!L279)</f>
        <v/>
      </c>
      <c r="D276" s="39" t="str">
        <f>IF(LEFT(Finish!N279,1)="L",Finish!J279,"")</f>
        <v/>
      </c>
      <c r="E276" s="40" t="str">
        <f>IF(B276="","",IF(B276="unattached","",COUNTIF(B$2:B276,B276)))</f>
        <v/>
      </c>
      <c r="F276" s="41" t="str">
        <f>IF(E276=3,SUMIF(B$2:B276,B276,D$2:D276),"")</f>
        <v/>
      </c>
      <c r="G276" s="42" t="str">
        <f t="shared" si="47"/>
        <v/>
      </c>
      <c r="H276" s="42" t="str">
        <f t="shared" si="48"/>
        <v/>
      </c>
      <c r="I276" s="43" t="str">
        <f t="shared" si="49"/>
        <v/>
      </c>
      <c r="J276" s="42" t="str">
        <f t="shared" si="50"/>
        <v/>
      </c>
      <c r="K276" s="42" t="str">
        <f t="shared" si="51"/>
        <v/>
      </c>
      <c r="L276" s="43" t="str">
        <f t="shared" si="52"/>
        <v/>
      </c>
    </row>
    <row r="277" spans="1:12" s="42" customFormat="1" x14ac:dyDescent="0.25">
      <c r="A277" s="37" t="str">
        <f t="shared" si="46"/>
        <v>-</v>
      </c>
      <c r="B277" s="38" t="str">
        <f>IF(D277="","",Finish!M280)</f>
        <v/>
      </c>
      <c r="C277" s="38" t="str">
        <f>IF(D277="","",Finish!L280)</f>
        <v/>
      </c>
      <c r="D277" s="39" t="str">
        <f>IF(LEFT(Finish!N280,1)="L",Finish!J280,"")</f>
        <v/>
      </c>
      <c r="E277" s="40" t="str">
        <f>IF(B277="","",IF(B277="unattached","",COUNTIF(B$2:B277,B277)))</f>
        <v/>
      </c>
      <c r="F277" s="41" t="str">
        <f>IF(E277=3,SUMIF(B$2:B277,B277,D$2:D277),"")</f>
        <v/>
      </c>
      <c r="G277" s="42" t="str">
        <f t="shared" si="47"/>
        <v/>
      </c>
      <c r="H277" s="42" t="str">
        <f t="shared" si="48"/>
        <v/>
      </c>
      <c r="I277" s="43" t="str">
        <f t="shared" si="49"/>
        <v/>
      </c>
      <c r="J277" s="42" t="str">
        <f t="shared" si="50"/>
        <v/>
      </c>
      <c r="K277" s="42" t="str">
        <f t="shared" si="51"/>
        <v/>
      </c>
      <c r="L277" s="43" t="str">
        <f t="shared" si="52"/>
        <v/>
      </c>
    </row>
    <row r="278" spans="1:12" s="42" customFormat="1" x14ac:dyDescent="0.25">
      <c r="A278" s="37" t="str">
        <f t="shared" si="46"/>
        <v>-</v>
      </c>
      <c r="B278" s="38" t="str">
        <f>IF(D278="","",Finish!M281)</f>
        <v/>
      </c>
      <c r="C278" s="38" t="str">
        <f>IF(D278="","",Finish!L281)</f>
        <v/>
      </c>
      <c r="D278" s="39" t="str">
        <f>IF(LEFT(Finish!N281,1)="L",Finish!J281,"")</f>
        <v/>
      </c>
      <c r="E278" s="40" t="str">
        <f>IF(B278="","",IF(B278="unattached","",COUNTIF(B$2:B278,B278)))</f>
        <v/>
      </c>
      <c r="F278" s="41" t="str">
        <f>IF(E278=3,SUMIF(B$2:B278,B278,D$2:D278),"")</f>
        <v/>
      </c>
      <c r="G278" s="42" t="str">
        <f t="shared" si="47"/>
        <v/>
      </c>
      <c r="H278" s="42" t="str">
        <f t="shared" si="48"/>
        <v/>
      </c>
      <c r="I278" s="43" t="str">
        <f t="shared" si="49"/>
        <v/>
      </c>
      <c r="J278" s="42" t="str">
        <f t="shared" si="50"/>
        <v/>
      </c>
      <c r="K278" s="42" t="str">
        <f t="shared" si="51"/>
        <v/>
      </c>
      <c r="L278" s="43" t="str">
        <f t="shared" si="52"/>
        <v/>
      </c>
    </row>
    <row r="279" spans="1:12" s="42" customFormat="1" x14ac:dyDescent="0.25">
      <c r="A279" s="37" t="str">
        <f t="shared" si="46"/>
        <v>-</v>
      </c>
      <c r="B279" s="38" t="str">
        <f>IF(D279="","",Finish!M282)</f>
        <v/>
      </c>
      <c r="C279" s="38" t="str">
        <f>IF(D279="","",Finish!L282)</f>
        <v/>
      </c>
      <c r="D279" s="39" t="str">
        <f>IF(LEFT(Finish!N282,1)="L",Finish!J282,"")</f>
        <v/>
      </c>
      <c r="E279" s="40" t="str">
        <f>IF(B279="","",IF(B279="unattached","",COUNTIF(B$2:B279,B279)))</f>
        <v/>
      </c>
      <c r="F279" s="41" t="str">
        <f>IF(E279=3,SUMIF(B$2:B279,B279,D$2:D279),"")</f>
        <v/>
      </c>
      <c r="G279" s="42" t="str">
        <f t="shared" si="47"/>
        <v/>
      </c>
      <c r="H279" s="42" t="str">
        <f t="shared" si="48"/>
        <v/>
      </c>
      <c r="I279" s="43" t="str">
        <f t="shared" si="49"/>
        <v/>
      </c>
      <c r="J279" s="42" t="str">
        <f t="shared" si="50"/>
        <v/>
      </c>
      <c r="K279" s="42" t="str">
        <f t="shared" si="51"/>
        <v/>
      </c>
      <c r="L279" s="43" t="str">
        <f t="shared" si="52"/>
        <v/>
      </c>
    </row>
    <row r="280" spans="1:12" s="42" customFormat="1" x14ac:dyDescent="0.25">
      <c r="A280" s="37" t="str">
        <f t="shared" si="46"/>
        <v>-</v>
      </c>
      <c r="B280" s="38" t="str">
        <f>IF(D280="","",Finish!M283)</f>
        <v/>
      </c>
      <c r="C280" s="38" t="str">
        <f>IF(D280="","",Finish!L283)</f>
        <v/>
      </c>
      <c r="D280" s="39" t="str">
        <f>IF(LEFT(Finish!N283,1)="L",Finish!J283,"")</f>
        <v/>
      </c>
      <c r="E280" s="40" t="str">
        <f>IF(B280="","",IF(B280="unattached","",COUNTIF(B$2:B280,B280)))</f>
        <v/>
      </c>
      <c r="F280" s="41" t="str">
        <f>IF(E280=3,SUMIF(B$2:B280,B280,D$2:D280),"")</f>
        <v/>
      </c>
      <c r="G280" s="42" t="str">
        <f t="shared" si="47"/>
        <v/>
      </c>
      <c r="H280" s="42" t="str">
        <f t="shared" si="48"/>
        <v/>
      </c>
      <c r="I280" s="43" t="str">
        <f t="shared" si="49"/>
        <v/>
      </c>
      <c r="J280" s="42" t="str">
        <f t="shared" si="50"/>
        <v/>
      </c>
      <c r="K280" s="42" t="str">
        <f t="shared" si="51"/>
        <v/>
      </c>
      <c r="L280" s="43" t="str">
        <f t="shared" si="52"/>
        <v/>
      </c>
    </row>
    <row r="281" spans="1:12" s="42" customFormat="1" x14ac:dyDescent="0.25">
      <c r="A281" s="37" t="str">
        <f t="shared" si="46"/>
        <v>-</v>
      </c>
      <c r="B281" s="38" t="str">
        <f>IF(D281="","",Finish!M284)</f>
        <v/>
      </c>
      <c r="C281" s="38" t="str">
        <f>IF(D281="","",Finish!L284)</f>
        <v/>
      </c>
      <c r="D281" s="39" t="str">
        <f>IF(LEFT(Finish!N284,1)="L",Finish!J284,"")</f>
        <v/>
      </c>
      <c r="E281" s="40" t="str">
        <f>IF(B281="","",IF(B281="unattached","",COUNTIF(B$2:B281,B281)))</f>
        <v/>
      </c>
      <c r="F281" s="41" t="str">
        <f>IF(E281=3,SUMIF(B$2:B281,B281,D$2:D281),"")</f>
        <v/>
      </c>
      <c r="G281" s="42" t="str">
        <f t="shared" si="47"/>
        <v/>
      </c>
      <c r="H281" s="42" t="str">
        <f t="shared" si="48"/>
        <v/>
      </c>
      <c r="I281" s="43" t="str">
        <f t="shared" si="49"/>
        <v/>
      </c>
      <c r="J281" s="42" t="str">
        <f t="shared" si="50"/>
        <v/>
      </c>
      <c r="K281" s="42" t="str">
        <f t="shared" si="51"/>
        <v/>
      </c>
      <c r="L281" s="43" t="str">
        <f t="shared" si="52"/>
        <v/>
      </c>
    </row>
    <row r="282" spans="1:12" s="42" customFormat="1" x14ac:dyDescent="0.25">
      <c r="A282" s="37" t="str">
        <f t="shared" si="46"/>
        <v>-</v>
      </c>
      <c r="B282" s="38" t="str">
        <f>IF(D282="","",Finish!M285)</f>
        <v/>
      </c>
      <c r="C282" s="38" t="str">
        <f>IF(D282="","",Finish!L285)</f>
        <v/>
      </c>
      <c r="D282" s="39" t="str">
        <f>IF(LEFT(Finish!N285,1)="L",Finish!J285,"")</f>
        <v/>
      </c>
      <c r="E282" s="40" t="str">
        <f>IF(B282="","",IF(B282="unattached","",COUNTIF(B$2:B282,B282)))</f>
        <v/>
      </c>
      <c r="F282" s="41" t="str">
        <f>IF(E282=3,SUMIF(B$2:B282,B282,D$2:D282),"")</f>
        <v/>
      </c>
      <c r="G282" s="42" t="str">
        <f t="shared" si="47"/>
        <v/>
      </c>
      <c r="H282" s="42" t="str">
        <f t="shared" si="48"/>
        <v/>
      </c>
      <c r="I282" s="43" t="str">
        <f t="shared" si="49"/>
        <v/>
      </c>
      <c r="J282" s="42" t="str">
        <f t="shared" si="50"/>
        <v/>
      </c>
      <c r="K282" s="42" t="str">
        <f t="shared" si="51"/>
        <v/>
      </c>
      <c r="L282" s="43" t="str">
        <f t="shared" si="52"/>
        <v/>
      </c>
    </row>
    <row r="283" spans="1:12" s="42" customFormat="1" x14ac:dyDescent="0.25">
      <c r="A283" s="37" t="str">
        <f t="shared" si="46"/>
        <v>-</v>
      </c>
      <c r="B283" s="38" t="str">
        <f>IF(D283="","",Finish!M286)</f>
        <v/>
      </c>
      <c r="C283" s="38" t="str">
        <f>IF(D283="","",Finish!L286)</f>
        <v/>
      </c>
      <c r="D283" s="39" t="str">
        <f>IF(LEFT(Finish!N286,1)="L",Finish!J286,"")</f>
        <v/>
      </c>
      <c r="E283" s="40" t="str">
        <f>IF(B283="","",IF(B283="unattached","",COUNTIF(B$2:B283,B283)))</f>
        <v/>
      </c>
      <c r="F283" s="41" t="str">
        <f>IF(E283=3,SUMIF(B$2:B283,B283,D$2:D283),"")</f>
        <v/>
      </c>
      <c r="G283" s="42" t="str">
        <f t="shared" si="47"/>
        <v/>
      </c>
      <c r="H283" s="42" t="str">
        <f t="shared" si="48"/>
        <v/>
      </c>
      <c r="I283" s="43" t="str">
        <f t="shared" si="49"/>
        <v/>
      </c>
      <c r="J283" s="42" t="str">
        <f t="shared" si="50"/>
        <v/>
      </c>
      <c r="K283" s="42" t="str">
        <f t="shared" si="51"/>
        <v/>
      </c>
      <c r="L283" s="43" t="str">
        <f t="shared" si="52"/>
        <v/>
      </c>
    </row>
    <row r="284" spans="1:12" s="42" customFormat="1" x14ac:dyDescent="0.25">
      <c r="A284" s="37" t="str">
        <f t="shared" si="46"/>
        <v>-</v>
      </c>
      <c r="B284" s="38" t="str">
        <f>IF(D284="","",Finish!M287)</f>
        <v/>
      </c>
      <c r="C284" s="38" t="str">
        <f>IF(D284="","",Finish!L287)</f>
        <v/>
      </c>
      <c r="D284" s="39" t="str">
        <f>IF(LEFT(Finish!N287,1)="L",Finish!J287,"")</f>
        <v/>
      </c>
      <c r="E284" s="40" t="str">
        <f>IF(B284="","",IF(B284="unattached","",COUNTIF(B$2:B284,B284)))</f>
        <v/>
      </c>
      <c r="F284" s="41" t="str">
        <f>IF(E284=3,SUMIF(B$2:B284,B284,D$2:D284),"")</f>
        <v/>
      </c>
      <c r="G284" s="42" t="str">
        <f t="shared" si="47"/>
        <v/>
      </c>
      <c r="H284" s="42" t="str">
        <f t="shared" si="48"/>
        <v/>
      </c>
      <c r="I284" s="43" t="str">
        <f t="shared" si="49"/>
        <v/>
      </c>
      <c r="J284" s="42" t="str">
        <f t="shared" si="50"/>
        <v/>
      </c>
      <c r="K284" s="42" t="str">
        <f t="shared" si="51"/>
        <v/>
      </c>
      <c r="L284" s="43" t="str">
        <f t="shared" si="52"/>
        <v/>
      </c>
    </row>
    <row r="285" spans="1:12" s="42" customFormat="1" x14ac:dyDescent="0.25">
      <c r="A285" s="37" t="str">
        <f t="shared" si="46"/>
        <v>-</v>
      </c>
      <c r="B285" s="38" t="str">
        <f>IF(D285="","",Finish!M288)</f>
        <v/>
      </c>
      <c r="C285" s="38" t="str">
        <f>IF(D285="","",Finish!L288)</f>
        <v/>
      </c>
      <c r="D285" s="39" t="str">
        <f>IF(LEFT(Finish!N288,1)="L",Finish!J288,"")</f>
        <v/>
      </c>
      <c r="E285" s="40" t="str">
        <f>IF(B285="","",IF(B285="unattached","",COUNTIF(B$2:B285,B285)))</f>
        <v/>
      </c>
      <c r="F285" s="41" t="str">
        <f>IF(E285=3,SUMIF(B$2:B285,B285,D$2:D285),"")</f>
        <v/>
      </c>
      <c r="G285" s="42" t="str">
        <f t="shared" si="47"/>
        <v/>
      </c>
      <c r="H285" s="42" t="str">
        <f t="shared" si="48"/>
        <v/>
      </c>
      <c r="I285" s="43" t="str">
        <f t="shared" si="49"/>
        <v/>
      </c>
      <c r="J285" s="42" t="str">
        <f t="shared" si="50"/>
        <v/>
      </c>
      <c r="K285" s="42" t="str">
        <f t="shared" si="51"/>
        <v/>
      </c>
      <c r="L285" s="43" t="str">
        <f t="shared" si="52"/>
        <v/>
      </c>
    </row>
    <row r="286" spans="1:12" s="42" customFormat="1" x14ac:dyDescent="0.25">
      <c r="A286" s="37" t="str">
        <f t="shared" si="46"/>
        <v>-</v>
      </c>
      <c r="B286" s="38" t="str">
        <f>IF(D286="","",Finish!M289)</f>
        <v/>
      </c>
      <c r="C286" s="38" t="str">
        <f>IF(D286="","",Finish!L289)</f>
        <v/>
      </c>
      <c r="D286" s="39" t="str">
        <f>IF(LEFT(Finish!N289,1)="L",Finish!J289,"")</f>
        <v/>
      </c>
      <c r="E286" s="40" t="str">
        <f>IF(B286="","",IF(B286="unattached","",COUNTIF(B$2:B286,B286)))</f>
        <v/>
      </c>
      <c r="F286" s="41" t="str">
        <f>IF(E286=3,SUMIF(B$2:B286,B286,D$2:D286),"")</f>
        <v/>
      </c>
      <c r="G286" s="42" t="str">
        <f t="shared" si="47"/>
        <v/>
      </c>
      <c r="H286" s="42" t="str">
        <f t="shared" si="48"/>
        <v/>
      </c>
      <c r="I286" s="43" t="str">
        <f t="shared" si="49"/>
        <v/>
      </c>
      <c r="J286" s="42" t="str">
        <f t="shared" si="50"/>
        <v/>
      </c>
      <c r="K286" s="42" t="str">
        <f t="shared" si="51"/>
        <v/>
      </c>
      <c r="L286" s="43" t="str">
        <f t="shared" si="52"/>
        <v/>
      </c>
    </row>
    <row r="287" spans="1:12" s="42" customFormat="1" x14ac:dyDescent="0.25">
      <c r="A287" s="37" t="str">
        <f t="shared" si="46"/>
        <v>-</v>
      </c>
      <c r="B287" s="38" t="str">
        <f>IF(D287="","",Finish!M290)</f>
        <v/>
      </c>
      <c r="C287" s="38" t="str">
        <f>IF(D287="","",Finish!L290)</f>
        <v/>
      </c>
      <c r="D287" s="39" t="str">
        <f>IF(LEFT(Finish!N290,1)="L",Finish!J290,"")</f>
        <v/>
      </c>
      <c r="E287" s="40" t="str">
        <f>IF(B287="","",IF(B287="unattached","",COUNTIF(B$2:B287,B287)))</f>
        <v/>
      </c>
      <c r="F287" s="41" t="str">
        <f>IF(E287=3,SUMIF(B$2:B287,B287,D$2:D287),"")</f>
        <v/>
      </c>
      <c r="G287" s="42" t="str">
        <f t="shared" si="47"/>
        <v/>
      </c>
      <c r="H287" s="42" t="str">
        <f t="shared" si="48"/>
        <v/>
      </c>
      <c r="I287" s="43" t="str">
        <f t="shared" si="49"/>
        <v/>
      </c>
      <c r="J287" s="42" t="str">
        <f t="shared" si="50"/>
        <v/>
      </c>
      <c r="K287" s="42" t="str">
        <f t="shared" si="51"/>
        <v/>
      </c>
      <c r="L287" s="43" t="str">
        <f t="shared" si="52"/>
        <v/>
      </c>
    </row>
    <row r="288" spans="1:12" s="42" customFormat="1" x14ac:dyDescent="0.25">
      <c r="A288" s="37" t="str">
        <f t="shared" si="46"/>
        <v>-</v>
      </c>
      <c r="B288" s="38" t="str">
        <f>IF(D288="","",Finish!M291)</f>
        <v/>
      </c>
      <c r="C288" s="38" t="str">
        <f>IF(D288="","",Finish!L291)</f>
        <v/>
      </c>
      <c r="D288" s="39" t="str">
        <f>IF(LEFT(Finish!N291,1)="L",Finish!J291,"")</f>
        <v/>
      </c>
      <c r="E288" s="40" t="str">
        <f>IF(B288="","",IF(B288="unattached","",COUNTIF(B$2:B288,B288)))</f>
        <v/>
      </c>
      <c r="F288" s="41" t="str">
        <f>IF(E288=3,SUMIF(B$2:B288,B288,D$2:D288),"")</f>
        <v/>
      </c>
      <c r="G288" s="42" t="str">
        <f t="shared" si="47"/>
        <v/>
      </c>
      <c r="H288" s="42" t="str">
        <f t="shared" si="48"/>
        <v/>
      </c>
      <c r="I288" s="43" t="str">
        <f t="shared" si="49"/>
        <v/>
      </c>
      <c r="J288" s="42" t="str">
        <f t="shared" si="50"/>
        <v/>
      </c>
      <c r="K288" s="42" t="str">
        <f t="shared" si="51"/>
        <v/>
      </c>
      <c r="L288" s="43" t="str">
        <f t="shared" si="52"/>
        <v/>
      </c>
    </row>
    <row r="289" spans="1:12" s="42" customFormat="1" x14ac:dyDescent="0.25">
      <c r="A289" s="37" t="str">
        <f t="shared" si="46"/>
        <v>-</v>
      </c>
      <c r="B289" s="38" t="str">
        <f>IF(D289="","",Finish!M292)</f>
        <v/>
      </c>
      <c r="C289" s="38" t="str">
        <f>IF(D289="","",Finish!L292)</f>
        <v/>
      </c>
      <c r="D289" s="39" t="str">
        <f>IF(LEFT(Finish!N292,1)="L",Finish!J292,"")</f>
        <v/>
      </c>
      <c r="E289" s="40" t="str">
        <f>IF(B289="","",IF(B289="unattached","",COUNTIF(B$2:B289,B289)))</f>
        <v/>
      </c>
      <c r="F289" s="41" t="str">
        <f>IF(E289=3,SUMIF(B$2:B289,B289,D$2:D289),"")</f>
        <v/>
      </c>
      <c r="G289" s="42" t="str">
        <f t="shared" si="47"/>
        <v/>
      </c>
      <c r="H289" s="42" t="str">
        <f t="shared" si="48"/>
        <v/>
      </c>
      <c r="I289" s="43" t="str">
        <f t="shared" si="49"/>
        <v/>
      </c>
      <c r="J289" s="42" t="str">
        <f t="shared" si="50"/>
        <v/>
      </c>
      <c r="K289" s="42" t="str">
        <f t="shared" si="51"/>
        <v/>
      </c>
      <c r="L289" s="43" t="str">
        <f t="shared" si="52"/>
        <v/>
      </c>
    </row>
    <row r="290" spans="1:12" s="42" customFormat="1" x14ac:dyDescent="0.25">
      <c r="A290" s="37" t="str">
        <f t="shared" si="46"/>
        <v>-</v>
      </c>
      <c r="B290" s="38" t="str">
        <f>IF(D290="","",Finish!M293)</f>
        <v/>
      </c>
      <c r="C290" s="38" t="str">
        <f>IF(D290="","",Finish!L293)</f>
        <v/>
      </c>
      <c r="D290" s="39" t="str">
        <f>IF(LEFT(Finish!N293,1)="L",Finish!J293,"")</f>
        <v/>
      </c>
      <c r="E290" s="40" t="str">
        <f>IF(B290="","",IF(B290="unattached","",COUNTIF(B$2:B290,B290)))</f>
        <v/>
      </c>
      <c r="F290" s="41" t="str">
        <f>IF(E290=3,SUMIF(B$2:B290,B290,D$2:D290),"")</f>
        <v/>
      </c>
      <c r="G290" s="42" t="str">
        <f t="shared" si="47"/>
        <v/>
      </c>
      <c r="H290" s="42" t="str">
        <f t="shared" si="48"/>
        <v/>
      </c>
      <c r="I290" s="43" t="str">
        <f t="shared" si="49"/>
        <v/>
      </c>
      <c r="J290" s="42" t="str">
        <f t="shared" si="50"/>
        <v/>
      </c>
      <c r="K290" s="42" t="str">
        <f t="shared" si="51"/>
        <v/>
      </c>
      <c r="L290" s="43" t="str">
        <f t="shared" si="52"/>
        <v/>
      </c>
    </row>
    <row r="291" spans="1:12" s="42" customFormat="1" x14ac:dyDescent="0.25">
      <c r="A291" s="37" t="str">
        <f t="shared" si="46"/>
        <v>-</v>
      </c>
      <c r="B291" s="38" t="str">
        <f>IF(D291="","",Finish!M294)</f>
        <v/>
      </c>
      <c r="C291" s="38" t="str">
        <f>IF(D291="","",Finish!L294)</f>
        <v/>
      </c>
      <c r="D291" s="39" t="str">
        <f>IF(LEFT(Finish!N294,1)="L",Finish!J294,"")</f>
        <v/>
      </c>
      <c r="E291" s="40" t="str">
        <f>IF(B291="","",IF(B291="unattached","",COUNTIF(B$2:B291,B291)))</f>
        <v/>
      </c>
      <c r="F291" s="41" t="str">
        <f>IF(E291=3,SUMIF(B$2:B291,B291,D$2:D291),"")</f>
        <v/>
      </c>
      <c r="G291" s="42" t="str">
        <f t="shared" si="47"/>
        <v/>
      </c>
      <c r="H291" s="42" t="str">
        <f t="shared" si="48"/>
        <v/>
      </c>
      <c r="I291" s="43" t="str">
        <f t="shared" si="49"/>
        <v/>
      </c>
      <c r="J291" s="42" t="str">
        <f t="shared" si="50"/>
        <v/>
      </c>
      <c r="K291" s="42" t="str">
        <f t="shared" si="51"/>
        <v/>
      </c>
      <c r="L291" s="43" t="str">
        <f t="shared" si="52"/>
        <v/>
      </c>
    </row>
    <row r="292" spans="1:12" s="42" customFormat="1" x14ac:dyDescent="0.25">
      <c r="A292" s="37" t="str">
        <f t="shared" si="46"/>
        <v>-</v>
      </c>
      <c r="B292" s="38" t="str">
        <f>IF(D292="","",Finish!M295)</f>
        <v/>
      </c>
      <c r="C292" s="38" t="str">
        <f>IF(D292="","",Finish!L295)</f>
        <v/>
      </c>
      <c r="D292" s="39" t="str">
        <f>IF(LEFT(Finish!N295,1)="L",Finish!J295,"")</f>
        <v/>
      </c>
      <c r="E292" s="40" t="str">
        <f>IF(B292="","",IF(B292="unattached","",COUNTIF(B$2:B292,B292)))</f>
        <v/>
      </c>
      <c r="F292" s="41" t="str">
        <f>IF(E292=3,SUMIF(B$2:B292,B292,D$2:D292),"")</f>
        <v/>
      </c>
      <c r="G292" s="42" t="str">
        <f t="shared" si="47"/>
        <v/>
      </c>
      <c r="H292" s="42" t="str">
        <f t="shared" si="48"/>
        <v/>
      </c>
      <c r="I292" s="43" t="str">
        <f t="shared" si="49"/>
        <v/>
      </c>
      <c r="J292" s="42" t="str">
        <f t="shared" si="50"/>
        <v/>
      </c>
      <c r="K292" s="42" t="str">
        <f t="shared" si="51"/>
        <v/>
      </c>
      <c r="L292" s="43" t="str">
        <f t="shared" si="52"/>
        <v/>
      </c>
    </row>
    <row r="293" spans="1:12" s="42" customFormat="1" x14ac:dyDescent="0.25">
      <c r="A293" s="37" t="str">
        <f t="shared" si="46"/>
        <v>-</v>
      </c>
      <c r="B293" s="38" t="str">
        <f>IF(D293="","",Finish!M296)</f>
        <v/>
      </c>
      <c r="C293" s="38" t="str">
        <f>IF(D293="","",Finish!L296)</f>
        <v/>
      </c>
      <c r="D293" s="39" t="str">
        <f>IF(LEFT(Finish!N296,1)="L",Finish!J296,"")</f>
        <v/>
      </c>
      <c r="E293" s="40" t="str">
        <f>IF(B293="","",IF(B293="unattached","",COUNTIF(B$2:B293,B293)))</f>
        <v/>
      </c>
      <c r="F293" s="41" t="str">
        <f>IF(E293=3,SUMIF(B$2:B293,B293,D$2:D293),"")</f>
        <v/>
      </c>
      <c r="G293" s="42" t="str">
        <f t="shared" si="47"/>
        <v/>
      </c>
      <c r="H293" s="42" t="str">
        <f t="shared" si="48"/>
        <v/>
      </c>
      <c r="I293" s="43" t="str">
        <f t="shared" si="49"/>
        <v/>
      </c>
      <c r="J293" s="42" t="str">
        <f t="shared" si="50"/>
        <v/>
      </c>
      <c r="K293" s="42" t="str">
        <f t="shared" si="51"/>
        <v/>
      </c>
      <c r="L293" s="43" t="str">
        <f t="shared" si="52"/>
        <v/>
      </c>
    </row>
    <row r="294" spans="1:12" s="42" customFormat="1" x14ac:dyDescent="0.25">
      <c r="A294" s="37" t="str">
        <f t="shared" si="46"/>
        <v>-</v>
      </c>
      <c r="B294" s="38" t="str">
        <f>IF(D294="","",Finish!M297)</f>
        <v/>
      </c>
      <c r="C294" s="38" t="str">
        <f>IF(D294="","",Finish!L297)</f>
        <v/>
      </c>
      <c r="D294" s="39" t="str">
        <f>IF(LEFT(Finish!N297,1)="L",Finish!J297,"")</f>
        <v/>
      </c>
      <c r="E294" s="40" t="str">
        <f>IF(B294="","",IF(B294="unattached","",COUNTIF(B$2:B294,B294)))</f>
        <v/>
      </c>
      <c r="F294" s="41" t="str">
        <f>IF(E294=3,SUMIF(B$2:B294,B294,D$2:D294),"")</f>
        <v/>
      </c>
      <c r="G294" s="42" t="str">
        <f t="shared" si="47"/>
        <v/>
      </c>
      <c r="H294" s="42" t="str">
        <f t="shared" si="48"/>
        <v/>
      </c>
      <c r="I294" s="43" t="str">
        <f t="shared" si="49"/>
        <v/>
      </c>
      <c r="J294" s="42" t="str">
        <f t="shared" si="50"/>
        <v/>
      </c>
      <c r="K294" s="42" t="str">
        <f t="shared" si="51"/>
        <v/>
      </c>
      <c r="L294" s="43" t="str">
        <f t="shared" si="52"/>
        <v/>
      </c>
    </row>
    <row r="295" spans="1:12" s="42" customFormat="1" x14ac:dyDescent="0.25">
      <c r="A295" s="37" t="str">
        <f t="shared" si="46"/>
        <v>-</v>
      </c>
      <c r="B295" s="38" t="str">
        <f>IF(D295="","",Finish!M298)</f>
        <v/>
      </c>
      <c r="C295" s="38" t="str">
        <f>IF(D295="","",Finish!L298)</f>
        <v/>
      </c>
      <c r="D295" s="39" t="str">
        <f>IF(LEFT(Finish!N298,1)="L",Finish!J298,"")</f>
        <v/>
      </c>
      <c r="E295" s="40" t="str">
        <f>IF(B295="","",IF(B295="unattached","",COUNTIF(B$2:B295,B295)))</f>
        <v/>
      </c>
      <c r="F295" s="41" t="str">
        <f>IF(E295=3,SUMIF(B$2:B295,B295,D$2:D295),"")</f>
        <v/>
      </c>
      <c r="G295" s="42" t="str">
        <f t="shared" si="47"/>
        <v/>
      </c>
      <c r="H295" s="42" t="str">
        <f t="shared" si="48"/>
        <v/>
      </c>
      <c r="I295" s="43" t="str">
        <f t="shared" si="49"/>
        <v/>
      </c>
      <c r="J295" s="42" t="str">
        <f t="shared" si="50"/>
        <v/>
      </c>
      <c r="K295" s="42" t="str">
        <f t="shared" si="51"/>
        <v/>
      </c>
      <c r="L295" s="43" t="str">
        <f t="shared" si="52"/>
        <v/>
      </c>
    </row>
    <row r="296" spans="1:12" s="42" customFormat="1" x14ac:dyDescent="0.25">
      <c r="A296" s="37" t="str">
        <f t="shared" si="46"/>
        <v>-</v>
      </c>
      <c r="B296" s="38" t="str">
        <f>IF(D296="","",Finish!M299)</f>
        <v/>
      </c>
      <c r="C296" s="38" t="str">
        <f>IF(D296="","",Finish!L299)</f>
        <v/>
      </c>
      <c r="D296" s="39" t="str">
        <f>IF(LEFT(Finish!N299,1)="L",Finish!J299,"")</f>
        <v/>
      </c>
      <c r="E296" s="40" t="str">
        <f>IF(B296="","",IF(B296="unattached","",COUNTIF(B$2:B296,B296)))</f>
        <v/>
      </c>
      <c r="F296" s="41" t="str">
        <f>IF(E296=3,SUMIF(B$2:B296,B296,D$2:D296),"")</f>
        <v/>
      </c>
      <c r="G296" s="42" t="str">
        <f t="shared" si="47"/>
        <v/>
      </c>
      <c r="H296" s="42" t="str">
        <f t="shared" si="48"/>
        <v/>
      </c>
      <c r="I296" s="43" t="str">
        <f t="shared" si="49"/>
        <v/>
      </c>
      <c r="J296" s="42" t="str">
        <f t="shared" si="50"/>
        <v/>
      </c>
      <c r="K296" s="42" t="str">
        <f t="shared" si="51"/>
        <v/>
      </c>
      <c r="L296" s="43" t="str">
        <f t="shared" si="52"/>
        <v/>
      </c>
    </row>
    <row r="297" spans="1:12" s="42" customFormat="1" x14ac:dyDescent="0.25">
      <c r="A297" s="37" t="str">
        <f t="shared" si="46"/>
        <v>-</v>
      </c>
      <c r="B297" s="38" t="str">
        <f>IF(D297="","",Finish!M300)</f>
        <v/>
      </c>
      <c r="C297" s="38" t="str">
        <f>IF(D297="","",Finish!L300)</f>
        <v/>
      </c>
      <c r="D297" s="39" t="str">
        <f>IF(LEFT(Finish!N300,1)="L",Finish!J300,"")</f>
        <v/>
      </c>
      <c r="E297" s="40" t="str">
        <f>IF(B297="","",IF(B297="unattached","",COUNTIF(B$2:B297,B297)))</f>
        <v/>
      </c>
      <c r="F297" s="41" t="str">
        <f>IF(E297=3,SUMIF(B$2:B297,B297,D$2:D297),"")</f>
        <v/>
      </c>
      <c r="G297" s="42" t="str">
        <f t="shared" si="47"/>
        <v/>
      </c>
      <c r="H297" s="42" t="str">
        <f t="shared" si="48"/>
        <v/>
      </c>
      <c r="I297" s="43" t="str">
        <f t="shared" si="49"/>
        <v/>
      </c>
      <c r="J297" s="42" t="str">
        <f t="shared" si="50"/>
        <v/>
      </c>
      <c r="K297" s="42" t="str">
        <f t="shared" si="51"/>
        <v/>
      </c>
      <c r="L297" s="43" t="str">
        <f t="shared" si="52"/>
        <v/>
      </c>
    </row>
    <row r="298" spans="1:12" s="42" customFormat="1" x14ac:dyDescent="0.25">
      <c r="A298" s="37" t="str">
        <f t="shared" si="46"/>
        <v>-</v>
      </c>
      <c r="B298" s="38" t="str">
        <f>IF(D298="","",Finish!M301)</f>
        <v/>
      </c>
      <c r="C298" s="38" t="str">
        <f>IF(D298="","",Finish!L301)</f>
        <v/>
      </c>
      <c r="D298" s="39" t="str">
        <f>IF(LEFT(Finish!N301,1)="L",Finish!J301,"")</f>
        <v/>
      </c>
      <c r="E298" s="40" t="str">
        <f>IF(B298="","",IF(B298="unattached","",COUNTIF(B$2:B298,B298)))</f>
        <v/>
      </c>
      <c r="F298" s="41" t="str">
        <f>IF(E298=3,SUMIF(B$2:B298,B298,D$2:D298),"")</f>
        <v/>
      </c>
      <c r="G298" s="42" t="str">
        <f t="shared" si="47"/>
        <v/>
      </c>
      <c r="H298" s="42" t="str">
        <f t="shared" si="48"/>
        <v/>
      </c>
      <c r="I298" s="43" t="str">
        <f t="shared" si="49"/>
        <v/>
      </c>
      <c r="J298" s="42" t="str">
        <f t="shared" si="50"/>
        <v/>
      </c>
      <c r="K298" s="42" t="str">
        <f t="shared" si="51"/>
        <v/>
      </c>
      <c r="L298" s="43" t="str">
        <f t="shared" si="52"/>
        <v/>
      </c>
    </row>
    <row r="299" spans="1:12" s="42" customFormat="1" x14ac:dyDescent="0.25">
      <c r="A299" s="37" t="str">
        <f t="shared" si="46"/>
        <v>-</v>
      </c>
      <c r="B299" s="38" t="str">
        <f>IF(D299="","",Finish!M302)</f>
        <v/>
      </c>
      <c r="C299" s="38" t="str">
        <f>IF(D299="","",Finish!L302)</f>
        <v/>
      </c>
      <c r="D299" s="39" t="str">
        <f>IF(LEFT(Finish!N302,1)="L",Finish!J302,"")</f>
        <v/>
      </c>
      <c r="E299" s="40" t="str">
        <f>IF(B299="","",IF(B299="unattached","",COUNTIF(B$2:B299,B299)))</f>
        <v/>
      </c>
      <c r="F299" s="41" t="str">
        <f>IF(E299=3,SUMIF(B$2:B299,B299,D$2:D299),"")</f>
        <v/>
      </c>
      <c r="G299" s="42" t="str">
        <f t="shared" si="47"/>
        <v/>
      </c>
      <c r="H299" s="42" t="str">
        <f t="shared" si="48"/>
        <v/>
      </c>
      <c r="I299" s="43" t="str">
        <f t="shared" si="49"/>
        <v/>
      </c>
      <c r="J299" s="42" t="str">
        <f t="shared" si="50"/>
        <v/>
      </c>
      <c r="K299" s="42" t="str">
        <f t="shared" si="51"/>
        <v/>
      </c>
      <c r="L299" s="43" t="str">
        <f t="shared" si="52"/>
        <v/>
      </c>
    </row>
    <row r="300" spans="1:12" s="42" customFormat="1" x14ac:dyDescent="0.25">
      <c r="A300" s="37" t="str">
        <f t="shared" si="46"/>
        <v>-</v>
      </c>
      <c r="B300" s="38" t="str">
        <f>IF(D300="","",Finish!M303)</f>
        <v/>
      </c>
      <c r="C300" s="38" t="str">
        <f>IF(D300="","",Finish!L303)</f>
        <v/>
      </c>
      <c r="D300" s="39" t="str">
        <f>IF(LEFT(Finish!N303,1)="L",Finish!J303,"")</f>
        <v/>
      </c>
      <c r="E300" s="40" t="str">
        <f>IF(B300="","",IF(B300="unattached","",COUNTIF(B$2:B300,B300)))</f>
        <v/>
      </c>
      <c r="F300" s="41" t="str">
        <f>IF(E300=3,SUMIF(B$2:B300,B300,D$2:D300),"")</f>
        <v/>
      </c>
      <c r="G300" s="42" t="str">
        <f t="shared" si="47"/>
        <v/>
      </c>
      <c r="H300" s="42" t="str">
        <f t="shared" si="48"/>
        <v/>
      </c>
      <c r="I300" s="43" t="str">
        <f t="shared" si="49"/>
        <v/>
      </c>
      <c r="J300" s="42" t="str">
        <f t="shared" si="50"/>
        <v/>
      </c>
      <c r="K300" s="42" t="str">
        <f t="shared" si="51"/>
        <v/>
      </c>
      <c r="L300" s="43" t="str">
        <f t="shared" si="52"/>
        <v/>
      </c>
    </row>
    <row r="301" spans="1:12" s="42" customFormat="1" x14ac:dyDescent="0.25">
      <c r="A301" s="37" t="str">
        <f t="shared" si="46"/>
        <v>-</v>
      </c>
      <c r="B301" s="38" t="str">
        <f>IF(D301="","",Finish!M304)</f>
        <v/>
      </c>
      <c r="C301" s="38" t="str">
        <f>IF(D301="","",Finish!L304)</f>
        <v/>
      </c>
      <c r="D301" s="39" t="str">
        <f>IF(LEFT(Finish!N304,1)="L",Finish!J304,"")</f>
        <v/>
      </c>
      <c r="E301" s="40" t="str">
        <f>IF(B301="","",IF(B301="unattached","",COUNTIF(B$2:B301,B301)))</f>
        <v/>
      </c>
      <c r="F301" s="41" t="str">
        <f>IF(E301=3,SUMIF(B$2:B301,B301,D$2:D301),"")</f>
        <v/>
      </c>
      <c r="G301" s="42" t="str">
        <f t="shared" si="47"/>
        <v/>
      </c>
      <c r="H301" s="42" t="str">
        <f t="shared" si="48"/>
        <v/>
      </c>
      <c r="I301" s="43" t="str">
        <f t="shared" si="49"/>
        <v/>
      </c>
      <c r="J301" s="42" t="str">
        <f t="shared" si="50"/>
        <v/>
      </c>
      <c r="K301" s="42" t="str">
        <f t="shared" si="51"/>
        <v/>
      </c>
      <c r="L301" s="43" t="str">
        <f t="shared" si="52"/>
        <v/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3"/>
  <sheetViews>
    <sheetView topLeftCell="A30" workbookViewId="0">
      <selection activeCell="B50" sqref="B50"/>
    </sheetView>
  </sheetViews>
  <sheetFormatPr defaultColWidth="9.109375" defaultRowHeight="13.2" x14ac:dyDescent="0.25"/>
  <cols>
    <col min="1" max="1" width="8.109375" style="52" bestFit="1" customWidth="1"/>
    <col min="2" max="3" width="27.5546875" style="51" customWidth="1"/>
    <col min="4" max="4" width="9.109375" style="52"/>
    <col min="5" max="5" width="7.88671875" style="52" bestFit="1" customWidth="1"/>
    <col min="6" max="6" width="8.6640625" style="51" bestFit="1" customWidth="1"/>
    <col min="7" max="7" width="8.5546875" style="53" bestFit="1" customWidth="1"/>
    <col min="8" max="8" width="22.109375" style="54" customWidth="1"/>
    <col min="9" max="9" width="7.109375" style="55" bestFit="1" customWidth="1"/>
    <col min="10" max="10" width="7.109375" style="56" bestFit="1" customWidth="1"/>
    <col min="11" max="11" width="22.109375" style="54" bestFit="1" customWidth="1"/>
    <col min="12" max="12" width="5.6640625" style="51" customWidth="1"/>
    <col min="13" max="13" width="5.6640625" style="56" customWidth="1"/>
    <col min="14" max="21" width="5.6640625" style="51" customWidth="1"/>
    <col min="22" max="16384" width="9.109375" style="51"/>
  </cols>
  <sheetData>
    <row r="1" spans="1:13" x14ac:dyDescent="0.25">
      <c r="A1" s="51"/>
    </row>
    <row r="2" spans="1:13" x14ac:dyDescent="0.25">
      <c r="A2" s="57" t="s">
        <v>0</v>
      </c>
      <c r="B2" s="58" t="s">
        <v>1</v>
      </c>
      <c r="C2" s="58" t="s">
        <v>59</v>
      </c>
      <c r="D2" s="57" t="s">
        <v>2</v>
      </c>
      <c r="E2" s="57" t="s">
        <v>32</v>
      </c>
      <c r="F2" s="58" t="s">
        <v>33</v>
      </c>
      <c r="G2" s="59" t="s">
        <v>34</v>
      </c>
      <c r="H2" s="60" t="s">
        <v>48</v>
      </c>
      <c r="I2" s="61" t="s">
        <v>40</v>
      </c>
      <c r="J2" s="59" t="s">
        <v>41</v>
      </c>
      <c r="K2" s="60" t="s">
        <v>39</v>
      </c>
    </row>
    <row r="3" spans="1:13" s="68" customFormat="1" x14ac:dyDescent="0.25">
      <c r="A3" s="62"/>
      <c r="B3" s="63"/>
      <c r="C3" s="63" t="s">
        <v>46</v>
      </c>
      <c r="D3" s="62"/>
      <c r="E3" s="62"/>
      <c r="F3" s="63"/>
      <c r="G3" s="64"/>
      <c r="H3" s="65"/>
      <c r="I3" s="66"/>
      <c r="J3" s="67"/>
      <c r="K3" s="65"/>
      <c r="M3" s="67"/>
    </row>
    <row r="4" spans="1:13" x14ac:dyDescent="0.25">
      <c r="A4" s="1">
        <v>251</v>
      </c>
      <c r="B4" t="s">
        <v>155</v>
      </c>
      <c r="C4" t="s">
        <v>153</v>
      </c>
      <c r="D4" s="1" t="s">
        <v>154</v>
      </c>
      <c r="E4" s="1"/>
      <c r="F4" s="52" t="str">
        <f>IF(MATCH(A4,Finish!A:A,0)&gt;0,"Y","")</f>
        <v>Y</v>
      </c>
      <c r="G4" s="53" t="b">
        <f>AND(B4&lt;&gt;"",OR(D4="",D4="M"))</f>
        <v>0</v>
      </c>
      <c r="H4" s="69" t="str">
        <f t="shared" ref="H4:H67" si="0">IF(OR(LEFT(D4,1)="L",C4=""),"",C4)</f>
        <v>Rossendale Harriers</v>
      </c>
      <c r="I4" s="51" t="str">
        <f t="shared" ref="I4:I35" si="1">IF(J4="","",RANK(J4,J:J,1))</f>
        <v/>
      </c>
      <c r="J4" s="70" t="str">
        <f>IF(OR(H4="",H4=$C$3),"",IF(COUNTIF(H$2:H4,H4)=3,ROW(),""))</f>
        <v/>
      </c>
      <c r="K4" s="69" t="str">
        <f>IF(LEFT(D4,1)="L",C4,"")</f>
        <v/>
      </c>
      <c r="L4" s="51" t="str">
        <f t="shared" ref="L4:L35" si="2">IF(M4="","",RANK(M4,M:M,1))</f>
        <v/>
      </c>
      <c r="M4" s="70" t="str">
        <f>IF(OR(K4="",K4=$C$3),"",IF(COUNTIF(K$2:K4,K4)=3,ROW(),""))</f>
        <v/>
      </c>
    </row>
    <row r="5" spans="1:13" x14ac:dyDescent="0.25">
      <c r="A5" s="52">
        <f>A4+1</f>
        <v>252</v>
      </c>
      <c r="B5" t="s">
        <v>156</v>
      </c>
      <c r="C5" t="s">
        <v>157</v>
      </c>
      <c r="D5" s="1" t="s">
        <v>158</v>
      </c>
      <c r="E5" s="1"/>
      <c r="F5" s="52" t="str">
        <f>IF(MATCH(A5,Finish!A:A,0)&gt;0,"Y","")</f>
        <v>Y</v>
      </c>
      <c r="G5" s="53" t="b">
        <f t="shared" ref="G5:G68" si="3">AND(B5&lt;&gt;"",OR(D5="",D5="M"))</f>
        <v>0</v>
      </c>
      <c r="H5" s="69" t="str">
        <f t="shared" si="0"/>
        <v xml:space="preserve">Calder Valley </v>
      </c>
      <c r="I5" s="51" t="str">
        <f t="shared" si="1"/>
        <v/>
      </c>
      <c r="J5" s="70" t="str">
        <f>IF(OR(H5="",H5=$C$3),"",IF(COUNTIF(H$2:H5,H5)=3,ROW(),""))</f>
        <v/>
      </c>
      <c r="K5" s="69" t="str">
        <f t="shared" ref="K5:K68" si="4">IF(LEFT(D5,1)="L",C5,"")</f>
        <v/>
      </c>
      <c r="L5" s="51" t="str">
        <f t="shared" si="2"/>
        <v/>
      </c>
      <c r="M5" s="70" t="str">
        <f>IF(OR(K5="",K5=$C$3),"",IF(COUNTIF(K$2:K5,K5)=3,ROW(),""))</f>
        <v/>
      </c>
    </row>
    <row r="6" spans="1:13" x14ac:dyDescent="0.25">
      <c r="A6" s="52">
        <f t="shared" ref="A6:A69" si="5">A5+1</f>
        <v>253</v>
      </c>
      <c r="B6" t="s">
        <v>159</v>
      </c>
      <c r="C6" t="s">
        <v>160</v>
      </c>
      <c r="D6" s="83" t="s">
        <v>158</v>
      </c>
      <c r="E6" s="1"/>
      <c r="F6" s="52" t="str">
        <f>IF(MATCH(A6,Finish!A:A,0)&gt;0,"Y","")</f>
        <v>Y</v>
      </c>
      <c r="G6" s="53" t="b">
        <f t="shared" si="3"/>
        <v>0</v>
      </c>
      <c r="H6" s="69" t="str">
        <f t="shared" si="0"/>
        <v>Achille Ratti</v>
      </c>
      <c r="I6" s="51" t="str">
        <f t="shared" si="1"/>
        <v/>
      </c>
      <c r="J6" s="70" t="str">
        <f>IF(OR(H6="",H6=$C$3),"",IF(COUNTIF(H$2:H6,H6)=3,ROW(),""))</f>
        <v/>
      </c>
      <c r="K6" s="69" t="str">
        <f t="shared" si="4"/>
        <v/>
      </c>
      <c r="L6" s="51" t="str">
        <f t="shared" si="2"/>
        <v/>
      </c>
      <c r="M6" s="70" t="str">
        <f>IF(OR(K6="",K6=$C$3),"",IF(COUNTIF(K$2:K6,K6)=3,ROW(),""))</f>
        <v/>
      </c>
    </row>
    <row r="7" spans="1:13" x14ac:dyDescent="0.25">
      <c r="A7" s="52">
        <f t="shared" si="5"/>
        <v>254</v>
      </c>
      <c r="B7" t="s">
        <v>161</v>
      </c>
      <c r="C7" t="s">
        <v>153</v>
      </c>
      <c r="D7" s="1" t="s">
        <v>162</v>
      </c>
      <c r="E7" s="1"/>
      <c r="F7" s="52" t="str">
        <f>IF(MATCH(A7,Finish!A:A,0)&gt;0,"Y","")</f>
        <v>Y</v>
      </c>
      <c r="G7" s="53" t="b">
        <f t="shared" si="3"/>
        <v>0</v>
      </c>
      <c r="H7" s="69" t="str">
        <f t="shared" si="0"/>
        <v>Rossendale Harriers</v>
      </c>
      <c r="I7" s="51" t="str">
        <f t="shared" si="1"/>
        <v/>
      </c>
      <c r="J7" s="70" t="str">
        <f>IF(OR(H7="",H7=$C$3),"",IF(COUNTIF(H$2:H7,H7)=3,ROW(),""))</f>
        <v/>
      </c>
      <c r="K7" s="69" t="str">
        <f t="shared" si="4"/>
        <v/>
      </c>
      <c r="L7" s="51" t="str">
        <f t="shared" si="2"/>
        <v/>
      </c>
      <c r="M7" s="70" t="str">
        <f>IF(OR(K7="",K7=$C$3),"",IF(COUNTIF(K$2:K7,K7)=3,ROW(),""))</f>
        <v/>
      </c>
    </row>
    <row r="8" spans="1:13" x14ac:dyDescent="0.25">
      <c r="A8" s="52">
        <f t="shared" si="5"/>
        <v>255</v>
      </c>
      <c r="B8" t="s">
        <v>163</v>
      </c>
      <c r="C8" t="s">
        <v>153</v>
      </c>
      <c r="D8" s="1" t="s">
        <v>164</v>
      </c>
      <c r="E8" s="1"/>
      <c r="F8" s="52" t="str">
        <f>IF(MATCH(A8,Finish!A:A,0)&gt;0,"Y","")</f>
        <v>Y</v>
      </c>
      <c r="G8" s="53" t="b">
        <f t="shared" si="3"/>
        <v>0</v>
      </c>
      <c r="H8" s="69" t="str">
        <f t="shared" si="0"/>
        <v>Rossendale Harriers</v>
      </c>
      <c r="I8" s="51">
        <f t="shared" si="1"/>
        <v>1</v>
      </c>
      <c r="J8" s="70">
        <f>IF(OR(H8="",H8=$C$3),"",IF(COUNTIF(H$2:H8,H8)=3,ROW(),""))</f>
        <v>8</v>
      </c>
      <c r="K8" s="69" t="str">
        <f t="shared" si="4"/>
        <v/>
      </c>
      <c r="L8" s="51" t="str">
        <f t="shared" si="2"/>
        <v/>
      </c>
      <c r="M8" s="70" t="str">
        <f>IF(OR(K8="",K8=$C$3),"",IF(COUNTIF(K$2:K8,K8)=3,ROW(),""))</f>
        <v/>
      </c>
    </row>
    <row r="9" spans="1:13" x14ac:dyDescent="0.25">
      <c r="A9" s="52">
        <f t="shared" si="5"/>
        <v>256</v>
      </c>
      <c r="B9" t="s">
        <v>165</v>
      </c>
      <c r="C9" t="s">
        <v>166</v>
      </c>
      <c r="D9" s="1" t="s">
        <v>167</v>
      </c>
      <c r="E9" s="1"/>
      <c r="F9" s="52" t="str">
        <f>IF(MATCH(A9,Finish!A:A,0)&gt;0,"Y","")</f>
        <v>Y</v>
      </c>
      <c r="G9" s="53" t="b">
        <f t="shared" si="3"/>
        <v>0</v>
      </c>
      <c r="H9" s="69" t="str">
        <f t="shared" si="0"/>
        <v>Chorley</v>
      </c>
      <c r="I9" s="51" t="str">
        <f t="shared" si="1"/>
        <v/>
      </c>
      <c r="J9" s="70" t="str">
        <f>IF(OR(H9="",H9=$C$3),"",IF(COUNTIF(H$2:H9,H9)=3,ROW(),""))</f>
        <v/>
      </c>
      <c r="K9" s="69" t="str">
        <f t="shared" si="4"/>
        <v/>
      </c>
      <c r="L9" s="51" t="str">
        <f t="shared" si="2"/>
        <v/>
      </c>
      <c r="M9" s="70" t="str">
        <f>IF(OR(K9="",K9=$C$3),"",IF(COUNTIF(K$2:K9,K9)=3,ROW(),""))</f>
        <v/>
      </c>
    </row>
    <row r="10" spans="1:13" x14ac:dyDescent="0.25">
      <c r="A10" s="52">
        <f t="shared" si="5"/>
        <v>257</v>
      </c>
      <c r="B10" t="s">
        <v>168</v>
      </c>
      <c r="C10" t="s">
        <v>169</v>
      </c>
      <c r="D10" s="1" t="s">
        <v>170</v>
      </c>
      <c r="E10" s="1"/>
      <c r="F10" s="52" t="str">
        <f>IF(MATCH(A10,Finish!A:A,0)&gt;0,"Y","")</f>
        <v>Y</v>
      </c>
      <c r="G10" s="53" t="b">
        <f t="shared" si="3"/>
        <v>0</v>
      </c>
      <c r="H10" s="69" t="str">
        <f t="shared" si="0"/>
        <v>Ramsbottom Running Club</v>
      </c>
      <c r="I10" s="51" t="str">
        <f t="shared" si="1"/>
        <v/>
      </c>
      <c r="J10" s="70" t="str">
        <f>IF(OR(H10="",H10=$C$3),"",IF(COUNTIF(H$2:H10,H10)=3,ROW(),""))</f>
        <v/>
      </c>
      <c r="K10" s="69" t="str">
        <f t="shared" si="4"/>
        <v/>
      </c>
      <c r="L10" s="51" t="str">
        <f t="shared" si="2"/>
        <v/>
      </c>
      <c r="M10" s="70" t="str">
        <f>IF(OR(K10="",K10=$C$3),"",IF(COUNTIF(K$2:K10,K10)=3,ROW(),""))</f>
        <v/>
      </c>
    </row>
    <row r="11" spans="1:13" x14ac:dyDescent="0.25">
      <c r="A11" s="52">
        <f t="shared" si="5"/>
        <v>258</v>
      </c>
      <c r="B11" t="s">
        <v>171</v>
      </c>
      <c r="C11" t="s">
        <v>153</v>
      </c>
      <c r="D11" s="1" t="s">
        <v>167</v>
      </c>
      <c r="E11" s="1"/>
      <c r="F11" s="52" t="str">
        <f>IF(MATCH(A11,Finish!A:A,0)&gt;0,"Y","")</f>
        <v>Y</v>
      </c>
      <c r="G11" s="53" t="b">
        <f t="shared" si="3"/>
        <v>0</v>
      </c>
      <c r="H11" s="69" t="str">
        <f t="shared" si="0"/>
        <v>Rossendale Harriers</v>
      </c>
      <c r="I11" s="51" t="str">
        <f t="shared" si="1"/>
        <v/>
      </c>
      <c r="J11" s="70" t="str">
        <f>IF(OR(H11="",H11=$C$3),"",IF(COUNTIF(H$2:H11,H11)=3,ROW(),""))</f>
        <v/>
      </c>
      <c r="K11" s="69" t="str">
        <f t="shared" si="4"/>
        <v/>
      </c>
      <c r="L11" s="51" t="str">
        <f t="shared" si="2"/>
        <v/>
      </c>
      <c r="M11" s="70" t="str">
        <f>IF(OR(K11="",K11=$C$3),"",IF(COUNTIF(K$2:K11,K11)=3,ROW(),""))</f>
        <v/>
      </c>
    </row>
    <row r="12" spans="1:13" x14ac:dyDescent="0.25">
      <c r="A12" s="52">
        <f t="shared" si="5"/>
        <v>259</v>
      </c>
      <c r="B12" t="s">
        <v>172</v>
      </c>
      <c r="C12" t="s">
        <v>46</v>
      </c>
      <c r="D12" s="1" t="s">
        <v>173</v>
      </c>
      <c r="E12" s="1"/>
      <c r="F12" s="52" t="str">
        <f>IF(MATCH(A12,Finish!A:A,0)&gt;0,"Y","")</f>
        <v>Y</v>
      </c>
      <c r="G12" s="53" t="b">
        <f t="shared" si="3"/>
        <v>0</v>
      </c>
      <c r="H12" s="69" t="str">
        <f t="shared" si="0"/>
        <v>unattached</v>
      </c>
      <c r="I12" s="51" t="str">
        <f t="shared" si="1"/>
        <v/>
      </c>
      <c r="J12" s="70" t="str">
        <f>IF(OR(H12="",H12=$C$3),"",IF(COUNTIF(H$2:H12,H12)=3,ROW(),""))</f>
        <v/>
      </c>
      <c r="K12" s="69" t="str">
        <f t="shared" si="4"/>
        <v/>
      </c>
      <c r="L12" s="51" t="str">
        <f t="shared" si="2"/>
        <v/>
      </c>
      <c r="M12" s="70" t="str">
        <f>IF(OR(K12="",K12=$C$3),"",IF(COUNTIF(K$2:K12,K12)=3,ROW(),""))</f>
        <v/>
      </c>
    </row>
    <row r="13" spans="1:13" x14ac:dyDescent="0.25">
      <c r="A13" s="52">
        <f t="shared" si="5"/>
        <v>260</v>
      </c>
      <c r="B13" t="s">
        <v>174</v>
      </c>
      <c r="C13" t="s">
        <v>175</v>
      </c>
      <c r="D13" s="1" t="s">
        <v>158</v>
      </c>
      <c r="E13" s="1"/>
      <c r="F13" s="52" t="str">
        <f>IF(MATCH(A13,Finish!A:A,0)&gt;0,"Y","")</f>
        <v>Y</v>
      </c>
      <c r="G13" s="53" t="b">
        <f t="shared" si="3"/>
        <v>0</v>
      </c>
      <c r="H13" s="69" t="str">
        <f t="shared" si="0"/>
        <v>Accrington Road Runners</v>
      </c>
      <c r="I13" s="51" t="str">
        <f t="shared" si="1"/>
        <v/>
      </c>
      <c r="J13" s="70" t="str">
        <f>IF(OR(H13="",H13=$C$3),"",IF(COUNTIF(H$2:H13,H13)=3,ROW(),""))</f>
        <v/>
      </c>
      <c r="K13" s="69" t="str">
        <f t="shared" si="4"/>
        <v/>
      </c>
      <c r="L13" s="51" t="str">
        <f t="shared" si="2"/>
        <v/>
      </c>
      <c r="M13" s="70" t="str">
        <f>IF(OR(K13="",K13=$C$3),"",IF(COUNTIF(K$2:K13,K13)=3,ROW(),""))</f>
        <v/>
      </c>
    </row>
    <row r="14" spans="1:13" x14ac:dyDescent="0.25">
      <c r="A14" s="52">
        <f t="shared" si="5"/>
        <v>261</v>
      </c>
      <c r="B14" t="s">
        <v>176</v>
      </c>
      <c r="C14" t="s">
        <v>46</v>
      </c>
      <c r="D14" s="1" t="s">
        <v>177</v>
      </c>
      <c r="E14" s="1"/>
      <c r="F14" s="52" t="str">
        <f>IF(MATCH(A14,Finish!A:A,0)&gt;0,"Y","")</f>
        <v>Y</v>
      </c>
      <c r="G14" s="53" t="b">
        <f t="shared" si="3"/>
        <v>0</v>
      </c>
      <c r="H14" s="69" t="str">
        <f t="shared" si="0"/>
        <v>unattached</v>
      </c>
      <c r="I14" s="51" t="str">
        <f t="shared" si="1"/>
        <v/>
      </c>
      <c r="J14" s="70" t="str">
        <f>IF(OR(H14="",H14=$C$3),"",IF(COUNTIF(H$2:H14,H14)=3,ROW(),""))</f>
        <v/>
      </c>
      <c r="K14" s="69" t="str">
        <f t="shared" si="4"/>
        <v/>
      </c>
      <c r="L14" s="51" t="str">
        <f t="shared" si="2"/>
        <v/>
      </c>
      <c r="M14" s="70" t="str">
        <f>IF(OR(K14="",K14=$C$3),"",IF(COUNTIF(K$2:K14,K14)=3,ROW(),""))</f>
        <v/>
      </c>
    </row>
    <row r="15" spans="1:13" x14ac:dyDescent="0.25">
      <c r="A15" s="52">
        <f t="shared" si="5"/>
        <v>262</v>
      </c>
      <c r="B15" t="s">
        <v>178</v>
      </c>
      <c r="C15" t="s">
        <v>179</v>
      </c>
      <c r="D15" s="1" t="s">
        <v>180</v>
      </c>
      <c r="E15" s="1"/>
      <c r="F15" s="52" t="str">
        <f>IF(MATCH(A15,Finish!A:A,0)&gt;0,"Y","")</f>
        <v>Y</v>
      </c>
      <c r="G15" s="53" t="b">
        <f t="shared" si="3"/>
        <v>0</v>
      </c>
      <c r="H15" s="69" t="str">
        <f t="shared" si="0"/>
        <v>Meltham AC</v>
      </c>
      <c r="I15" s="51" t="str">
        <f t="shared" si="1"/>
        <v/>
      </c>
      <c r="J15" s="70" t="str">
        <f>IF(OR(H15="",H15=$C$3),"",IF(COUNTIF(H$2:H15,H15)=3,ROW(),""))</f>
        <v/>
      </c>
      <c r="K15" s="69" t="str">
        <f t="shared" si="4"/>
        <v/>
      </c>
      <c r="L15" s="51" t="str">
        <f t="shared" si="2"/>
        <v/>
      </c>
      <c r="M15" s="70" t="str">
        <f>IF(OR(K15="",K15=$C$3),"",IF(COUNTIF(K$2:K15,K15)=3,ROW(),""))</f>
        <v/>
      </c>
    </row>
    <row r="16" spans="1:13" x14ac:dyDescent="0.25">
      <c r="A16" s="52">
        <f t="shared" si="5"/>
        <v>263</v>
      </c>
      <c r="B16" t="s">
        <v>181</v>
      </c>
      <c r="C16" t="s">
        <v>182</v>
      </c>
      <c r="D16" s="1" t="s">
        <v>180</v>
      </c>
      <c r="E16" s="1"/>
      <c r="F16" s="52" t="str">
        <f>IF(MATCH(A16,Finish!A:A,0)&gt;0,"Y","")</f>
        <v>Y</v>
      </c>
      <c r="G16" s="53" t="b">
        <f t="shared" si="3"/>
        <v>0</v>
      </c>
      <c r="H16" s="69" t="str">
        <f t="shared" si="0"/>
        <v>Horwich RMI Harriers</v>
      </c>
      <c r="I16" s="51" t="str">
        <f t="shared" si="1"/>
        <v/>
      </c>
      <c r="J16" s="70" t="str">
        <f>IF(OR(H16="",H16=$C$3),"",IF(COUNTIF(H$2:H16,H16)=3,ROW(),""))</f>
        <v/>
      </c>
      <c r="K16" s="69" t="str">
        <f t="shared" si="4"/>
        <v/>
      </c>
      <c r="L16" s="51" t="str">
        <f t="shared" si="2"/>
        <v/>
      </c>
      <c r="M16" s="70" t="str">
        <f>IF(OR(K16="",K16=$C$3),"",IF(COUNTIF(K$2:K16,K16)=3,ROW(),""))</f>
        <v/>
      </c>
    </row>
    <row r="17" spans="1:13" x14ac:dyDescent="0.25">
      <c r="A17" s="52">
        <f t="shared" si="5"/>
        <v>264</v>
      </c>
      <c r="B17" t="s">
        <v>183</v>
      </c>
      <c r="C17" t="s">
        <v>184</v>
      </c>
      <c r="D17" s="1" t="s">
        <v>170</v>
      </c>
      <c r="E17" s="1"/>
      <c r="F17" s="52" t="str">
        <f>IF(MATCH(A17,Finish!A:A,0)&gt;0,"Y","")</f>
        <v>Y</v>
      </c>
      <c r="G17" s="53" t="b">
        <f t="shared" si="3"/>
        <v>0</v>
      </c>
      <c r="H17" s="69" t="str">
        <f t="shared" si="0"/>
        <v>Radcliffe AC</v>
      </c>
      <c r="I17" s="51" t="str">
        <f t="shared" si="1"/>
        <v/>
      </c>
      <c r="J17" s="70" t="str">
        <f>IF(OR(H17="",H17=$C$3),"",IF(COUNTIF(H$2:H17,H17)=3,ROW(),""))</f>
        <v/>
      </c>
      <c r="K17" s="69" t="str">
        <f t="shared" si="4"/>
        <v/>
      </c>
      <c r="L17" s="51" t="str">
        <f t="shared" si="2"/>
        <v/>
      </c>
      <c r="M17" s="70" t="str">
        <f>IF(OR(K17="",K17=$C$3),"",IF(COUNTIF(K$2:K17,K17)=3,ROW(),""))</f>
        <v/>
      </c>
    </row>
    <row r="18" spans="1:13" x14ac:dyDescent="0.25">
      <c r="A18" s="52">
        <f t="shared" si="5"/>
        <v>265</v>
      </c>
      <c r="B18" t="s">
        <v>185</v>
      </c>
      <c r="C18" t="s">
        <v>153</v>
      </c>
      <c r="D18" s="1" t="s">
        <v>158</v>
      </c>
      <c r="E18" s="1"/>
      <c r="F18" s="52" t="str">
        <f>IF(MATCH(A18,Finish!A:A,0)&gt;0,"Y","")</f>
        <v>Y</v>
      </c>
      <c r="G18" s="53" t="b">
        <f t="shared" si="3"/>
        <v>0</v>
      </c>
      <c r="H18" s="69" t="str">
        <f t="shared" si="0"/>
        <v>Rossendale Harriers</v>
      </c>
      <c r="I18" s="51" t="str">
        <f t="shared" si="1"/>
        <v/>
      </c>
      <c r="J18" s="70" t="str">
        <f>IF(OR(H18="",H18=$C$3),"",IF(COUNTIF(H$2:H18,H18)=3,ROW(),""))</f>
        <v/>
      </c>
      <c r="K18" s="69" t="str">
        <f t="shared" si="4"/>
        <v/>
      </c>
      <c r="L18" s="51" t="str">
        <f t="shared" si="2"/>
        <v/>
      </c>
      <c r="M18" s="70" t="str">
        <f>IF(OR(K18="",K18=$C$3),"",IF(COUNTIF(K$2:K18,K18)=3,ROW(),""))</f>
        <v/>
      </c>
    </row>
    <row r="19" spans="1:13" x14ac:dyDescent="0.25">
      <c r="A19" s="52">
        <f t="shared" si="5"/>
        <v>266</v>
      </c>
      <c r="B19" t="s">
        <v>186</v>
      </c>
      <c r="C19" t="s">
        <v>184</v>
      </c>
      <c r="D19" s="1" t="s">
        <v>180</v>
      </c>
      <c r="E19" s="1"/>
      <c r="F19" s="52" t="str">
        <f>IF(MATCH(A19,Finish!A:A,0)&gt;0,"Y","")</f>
        <v>Y</v>
      </c>
      <c r="G19" s="53" t="b">
        <f t="shared" si="3"/>
        <v>0</v>
      </c>
      <c r="H19" s="69" t="str">
        <f t="shared" si="0"/>
        <v>Radcliffe AC</v>
      </c>
      <c r="I19" s="51" t="str">
        <f t="shared" si="1"/>
        <v/>
      </c>
      <c r="J19" s="70" t="str">
        <f>IF(OR(H19="",H19=$C$3),"",IF(COUNTIF(H$2:H19,H19)=3,ROW(),""))</f>
        <v/>
      </c>
      <c r="K19" s="69" t="str">
        <f t="shared" si="4"/>
        <v/>
      </c>
      <c r="L19" s="51" t="str">
        <f t="shared" si="2"/>
        <v/>
      </c>
      <c r="M19" s="70" t="str">
        <f>IF(OR(K19="",K19=$C$3),"",IF(COUNTIF(K$2:K19,K19)=3,ROW(),""))</f>
        <v/>
      </c>
    </row>
    <row r="20" spans="1:13" x14ac:dyDescent="0.25">
      <c r="A20" s="52">
        <f t="shared" si="5"/>
        <v>267</v>
      </c>
      <c r="B20" t="s">
        <v>187</v>
      </c>
      <c r="C20" t="s">
        <v>188</v>
      </c>
      <c r="D20" s="1" t="s">
        <v>189</v>
      </c>
      <c r="E20" s="1"/>
      <c r="F20" s="52" t="str">
        <f>IF(MATCH(A20,Finish!A:A,0)&gt;0,"Y","")</f>
        <v>Y</v>
      </c>
      <c r="G20" s="53" t="b">
        <f t="shared" si="3"/>
        <v>0</v>
      </c>
      <c r="H20" s="69" t="str">
        <f t="shared" si="0"/>
        <v>Bury AC</v>
      </c>
      <c r="I20" s="51" t="str">
        <f t="shared" si="1"/>
        <v/>
      </c>
      <c r="J20" s="70" t="str">
        <f>IF(OR(H20="",H20=$C$3),"",IF(COUNTIF(H$2:H20,H20)=3,ROW(),""))</f>
        <v/>
      </c>
      <c r="K20" s="69" t="str">
        <f t="shared" si="4"/>
        <v/>
      </c>
      <c r="L20" s="51" t="str">
        <f t="shared" si="2"/>
        <v/>
      </c>
      <c r="M20" s="70" t="str">
        <f>IF(OR(K20="",K20=$C$3),"",IF(COUNTIF(K$2:K20,K20)=3,ROW(),""))</f>
        <v/>
      </c>
    </row>
    <row r="21" spans="1:13" x14ac:dyDescent="0.25">
      <c r="A21" s="52">
        <f t="shared" si="5"/>
        <v>268</v>
      </c>
      <c r="B21" t="s">
        <v>190</v>
      </c>
      <c r="C21" t="s">
        <v>191</v>
      </c>
      <c r="D21" s="1" t="s">
        <v>180</v>
      </c>
      <c r="E21" s="1"/>
      <c r="F21" s="52" t="str">
        <f>IF(MATCH(A21,Finish!A:A,0)&gt;0,"Y","")</f>
        <v>Y</v>
      </c>
      <c r="G21" s="53" t="b">
        <f t="shared" si="3"/>
        <v>0</v>
      </c>
      <c r="H21" s="69" t="str">
        <f t="shared" si="0"/>
        <v>Clayton Le Moors</v>
      </c>
      <c r="I21" s="51" t="str">
        <f t="shared" si="1"/>
        <v/>
      </c>
      <c r="J21" s="70" t="str">
        <f>IF(OR(H21="",H21=$C$3),"",IF(COUNTIF(H$2:H21,H21)=3,ROW(),""))</f>
        <v/>
      </c>
      <c r="K21" s="69" t="str">
        <f t="shared" si="4"/>
        <v/>
      </c>
      <c r="L21" s="51" t="str">
        <f t="shared" si="2"/>
        <v/>
      </c>
      <c r="M21" s="70" t="str">
        <f>IF(OR(K21="",K21=$C$3),"",IF(COUNTIF(K$2:K21,K21)=3,ROW(),""))</f>
        <v/>
      </c>
    </row>
    <row r="22" spans="1:13" x14ac:dyDescent="0.25">
      <c r="A22" s="52">
        <f t="shared" si="5"/>
        <v>269</v>
      </c>
      <c r="B22" t="s">
        <v>192</v>
      </c>
      <c r="C22" t="s">
        <v>153</v>
      </c>
      <c r="D22" s="1" t="s">
        <v>158</v>
      </c>
      <c r="E22" s="1"/>
      <c r="F22" s="52" t="str">
        <f>IF(MATCH(A22,Finish!A:A,0)&gt;0,"Y","")</f>
        <v>Y</v>
      </c>
      <c r="G22" s="53" t="b">
        <f t="shared" si="3"/>
        <v>0</v>
      </c>
      <c r="H22" s="69" t="str">
        <f t="shared" si="0"/>
        <v>Rossendale Harriers</v>
      </c>
      <c r="I22" s="51" t="str">
        <f t="shared" si="1"/>
        <v/>
      </c>
      <c r="J22" s="70" t="str">
        <f>IF(OR(H22="",H22=$C$3),"",IF(COUNTIF(H$2:H22,H22)=3,ROW(),""))</f>
        <v/>
      </c>
      <c r="K22" s="69" t="str">
        <f t="shared" si="4"/>
        <v/>
      </c>
      <c r="L22" s="51" t="str">
        <f t="shared" si="2"/>
        <v/>
      </c>
      <c r="M22" s="70" t="str">
        <f>IF(OR(K22="",K22=$C$3),"",IF(COUNTIF(K$2:K22,K22)=3,ROW(),""))</f>
        <v/>
      </c>
    </row>
    <row r="23" spans="1:13" x14ac:dyDescent="0.25">
      <c r="A23" s="52">
        <f t="shared" si="5"/>
        <v>270</v>
      </c>
      <c r="B23" t="s">
        <v>193</v>
      </c>
      <c r="C23" t="s">
        <v>194</v>
      </c>
      <c r="D23" s="1" t="s">
        <v>195</v>
      </c>
      <c r="E23" s="1"/>
      <c r="F23" s="52" t="str">
        <f>IF(MATCH(A23,Finish!A:A,0)&gt;0,"Y","")</f>
        <v>Y</v>
      </c>
      <c r="G23" s="53" t="b">
        <f t="shared" si="3"/>
        <v>0</v>
      </c>
      <c r="H23" s="69" t="str">
        <f t="shared" si="0"/>
        <v>Pudsey and Bramley</v>
      </c>
      <c r="I23" s="51" t="str">
        <f t="shared" si="1"/>
        <v/>
      </c>
      <c r="J23" s="70" t="str">
        <f>IF(OR(H23="",H23=$C$3),"",IF(COUNTIF(H$2:H23,H23)=3,ROW(),""))</f>
        <v/>
      </c>
      <c r="K23" s="69" t="str">
        <f t="shared" si="4"/>
        <v/>
      </c>
      <c r="L23" s="51" t="str">
        <f t="shared" si="2"/>
        <v/>
      </c>
      <c r="M23" s="70" t="str">
        <f>IF(OR(K23="",K23=$C$3),"",IF(COUNTIF(K$2:K23,K23)=3,ROW(),""))</f>
        <v/>
      </c>
    </row>
    <row r="24" spans="1:13" x14ac:dyDescent="0.25">
      <c r="A24" s="52">
        <f t="shared" si="5"/>
        <v>271</v>
      </c>
      <c r="B24" t="s">
        <v>196</v>
      </c>
      <c r="C24" t="s">
        <v>182</v>
      </c>
      <c r="D24" s="1" t="s">
        <v>158</v>
      </c>
      <c r="E24" s="1"/>
      <c r="F24" s="52" t="str">
        <f>IF(MATCH(A24,Finish!A:A,0)&gt;0,"Y","")</f>
        <v>Y</v>
      </c>
      <c r="G24" s="53" t="b">
        <f t="shared" si="3"/>
        <v>0</v>
      </c>
      <c r="H24" s="69" t="str">
        <f t="shared" si="0"/>
        <v>Horwich RMI Harriers</v>
      </c>
      <c r="I24" s="51" t="str">
        <f t="shared" si="1"/>
        <v/>
      </c>
      <c r="J24" s="70" t="str">
        <f>IF(OR(H24="",H24=$C$3),"",IF(COUNTIF(H$2:H24,H24)=3,ROW(),""))</f>
        <v/>
      </c>
      <c r="K24" s="69" t="str">
        <f t="shared" si="4"/>
        <v/>
      </c>
      <c r="L24" s="51" t="str">
        <f t="shared" si="2"/>
        <v/>
      </c>
      <c r="M24" s="70" t="str">
        <f>IF(OR(K24="",K24=$C$3),"",IF(COUNTIF(K$2:K24,K24)=3,ROW(),""))</f>
        <v/>
      </c>
    </row>
    <row r="25" spans="1:13" x14ac:dyDescent="0.25">
      <c r="A25" s="52">
        <f t="shared" si="5"/>
        <v>272</v>
      </c>
      <c r="B25" t="s">
        <v>197</v>
      </c>
      <c r="C25" t="s">
        <v>198</v>
      </c>
      <c r="D25" s="1" t="s">
        <v>164</v>
      </c>
      <c r="E25" s="1"/>
      <c r="F25" s="52" t="str">
        <f>IF(MATCH(A25,Finish!A:A,0)&gt;0,"Y","")</f>
        <v>Y</v>
      </c>
      <c r="G25" s="53" t="b">
        <f t="shared" si="3"/>
        <v>0</v>
      </c>
      <c r="H25" s="69" t="str">
        <f t="shared" si="0"/>
        <v>Cheshire Hill Racers</v>
      </c>
      <c r="I25" s="51" t="str">
        <f t="shared" si="1"/>
        <v/>
      </c>
      <c r="J25" s="70" t="str">
        <f>IF(OR(H25="",H25=$C$3),"",IF(COUNTIF(H$2:H25,H25)=3,ROW(),""))</f>
        <v/>
      </c>
      <c r="K25" s="69" t="str">
        <f t="shared" si="4"/>
        <v/>
      </c>
      <c r="L25" s="51" t="str">
        <f t="shared" si="2"/>
        <v/>
      </c>
      <c r="M25" s="70" t="str">
        <f>IF(OR(K25="",K25=$C$3),"",IF(COUNTIF(K$2:K25,K25)=3,ROW(),""))</f>
        <v/>
      </c>
    </row>
    <row r="26" spans="1:13" x14ac:dyDescent="0.25">
      <c r="A26" s="52">
        <f t="shared" si="5"/>
        <v>273</v>
      </c>
      <c r="B26" t="s">
        <v>199</v>
      </c>
      <c r="C26" t="s">
        <v>153</v>
      </c>
      <c r="D26" s="1" t="s">
        <v>167</v>
      </c>
      <c r="E26" s="1"/>
      <c r="F26" s="52" t="str">
        <f>IF(MATCH(A26,Finish!A:A,0)&gt;0,"Y","")</f>
        <v>Y</v>
      </c>
      <c r="G26" s="53" t="b">
        <f t="shared" si="3"/>
        <v>0</v>
      </c>
      <c r="H26" s="69" t="str">
        <f t="shared" si="0"/>
        <v>Rossendale Harriers</v>
      </c>
      <c r="I26" s="51" t="str">
        <f t="shared" si="1"/>
        <v/>
      </c>
      <c r="J26" s="70" t="str">
        <f>IF(OR(H26="",H26=$C$3),"",IF(COUNTIF(H$2:H26,H26)=3,ROW(),""))</f>
        <v/>
      </c>
      <c r="K26" s="69" t="str">
        <f t="shared" si="4"/>
        <v/>
      </c>
      <c r="L26" s="51" t="str">
        <f t="shared" si="2"/>
        <v/>
      </c>
      <c r="M26" s="70" t="str">
        <f>IF(OR(K26="",K26=$C$3),"",IF(COUNTIF(K$2:K26,K26)=3,ROW(),""))</f>
        <v/>
      </c>
    </row>
    <row r="27" spans="1:13" x14ac:dyDescent="0.25">
      <c r="A27" s="52">
        <f t="shared" si="5"/>
        <v>274</v>
      </c>
      <c r="B27" t="s">
        <v>200</v>
      </c>
      <c r="C27" t="s">
        <v>201</v>
      </c>
      <c r="D27" s="1" t="s">
        <v>167</v>
      </c>
      <c r="E27" s="1"/>
      <c r="F27" s="52" t="str">
        <f>IF(MATCH(A27,Finish!A:A,0)&gt;0,"Y","")</f>
        <v>Y</v>
      </c>
      <c r="G27" s="53" t="b">
        <f t="shared" si="3"/>
        <v>0</v>
      </c>
      <c r="H27" s="69" t="str">
        <f t="shared" si="0"/>
        <v>Todmorden Harriers</v>
      </c>
      <c r="I27" s="51" t="str">
        <f t="shared" si="1"/>
        <v/>
      </c>
      <c r="J27" s="70" t="str">
        <f>IF(OR(H27="",H27=$C$3),"",IF(COUNTIF(H$2:H27,H27)=3,ROW(),""))</f>
        <v/>
      </c>
      <c r="K27" s="69" t="str">
        <f t="shared" si="4"/>
        <v/>
      </c>
      <c r="L27" s="51" t="str">
        <f t="shared" si="2"/>
        <v/>
      </c>
      <c r="M27" s="70" t="str">
        <f>IF(OR(K27="",K27=$C$3),"",IF(COUNTIF(K$2:K27,K27)=3,ROW(),""))</f>
        <v/>
      </c>
    </row>
    <row r="28" spans="1:13" x14ac:dyDescent="0.25">
      <c r="A28" s="52">
        <f t="shared" si="5"/>
        <v>275</v>
      </c>
      <c r="B28" t="s">
        <v>202</v>
      </c>
      <c r="C28" t="s">
        <v>203</v>
      </c>
      <c r="D28" s="1" t="s">
        <v>162</v>
      </c>
      <c r="E28" s="1"/>
      <c r="F28" s="52" t="str">
        <f>IF(MATCH(A28,Finish!A:A,0)&gt;0,"Y","")</f>
        <v>Y</v>
      </c>
      <c r="G28" s="53" t="b">
        <f t="shared" si="3"/>
        <v>0</v>
      </c>
      <c r="H28" s="69" t="str">
        <f t="shared" si="0"/>
        <v>Bowland</v>
      </c>
      <c r="I28" s="51" t="str">
        <f t="shared" si="1"/>
        <v/>
      </c>
      <c r="J28" s="70" t="str">
        <f>IF(OR(H28="",H28=$C$3),"",IF(COUNTIF(H$2:H28,H28)=3,ROW(),""))</f>
        <v/>
      </c>
      <c r="K28" s="69" t="str">
        <f t="shared" si="4"/>
        <v/>
      </c>
      <c r="L28" s="51" t="str">
        <f t="shared" si="2"/>
        <v/>
      </c>
      <c r="M28" s="70" t="str">
        <f>IF(OR(K28="",K28=$C$3),"",IF(COUNTIF(K$2:K28,K28)=3,ROW(),""))</f>
        <v/>
      </c>
    </row>
    <row r="29" spans="1:13" x14ac:dyDescent="0.25">
      <c r="A29" s="52">
        <f t="shared" si="5"/>
        <v>276</v>
      </c>
      <c r="B29" t="s">
        <v>204</v>
      </c>
      <c r="C29" t="s">
        <v>203</v>
      </c>
      <c r="D29" s="1" t="s">
        <v>167</v>
      </c>
      <c r="E29" s="1"/>
      <c r="F29" s="52" t="str">
        <f>IF(MATCH(A29,Finish!A:A,0)&gt;0,"Y","")</f>
        <v>Y</v>
      </c>
      <c r="G29" s="53" t="b">
        <f t="shared" si="3"/>
        <v>0</v>
      </c>
      <c r="H29" s="69" t="str">
        <f t="shared" si="0"/>
        <v>Bowland</v>
      </c>
      <c r="I29" s="51" t="str">
        <f t="shared" si="1"/>
        <v/>
      </c>
      <c r="J29" s="70" t="str">
        <f>IF(OR(H29="",H29=$C$3),"",IF(COUNTIF(H$2:H29,H29)=3,ROW(),""))</f>
        <v/>
      </c>
      <c r="K29" s="69" t="str">
        <f t="shared" si="4"/>
        <v/>
      </c>
      <c r="L29" s="51" t="str">
        <f t="shared" si="2"/>
        <v/>
      </c>
      <c r="M29" s="70" t="str">
        <f>IF(OR(K29="",K29=$C$3),"",IF(COUNTIF(K$2:K29,K29)=3,ROW(),""))</f>
        <v/>
      </c>
    </row>
    <row r="30" spans="1:13" x14ac:dyDescent="0.25">
      <c r="A30" s="52">
        <f t="shared" si="5"/>
        <v>277</v>
      </c>
      <c r="B30" t="s">
        <v>205</v>
      </c>
      <c r="C30" t="s">
        <v>203</v>
      </c>
      <c r="D30" s="1" t="s">
        <v>154</v>
      </c>
      <c r="E30" s="1"/>
      <c r="F30" s="52" t="str">
        <f>IF(MATCH(A30,Finish!A:A,0)&gt;0,"Y","")</f>
        <v>Y</v>
      </c>
      <c r="G30" s="53" t="b">
        <f t="shared" si="3"/>
        <v>0</v>
      </c>
      <c r="H30" s="69" t="str">
        <f t="shared" si="0"/>
        <v>Bowland</v>
      </c>
      <c r="I30" s="51">
        <f t="shared" si="1"/>
        <v>2</v>
      </c>
      <c r="J30" s="70">
        <f>IF(OR(H30="",H30=$C$3),"",IF(COUNTIF(H$2:H30,H30)=3,ROW(),""))</f>
        <v>30</v>
      </c>
      <c r="K30" s="69" t="str">
        <f t="shared" si="4"/>
        <v/>
      </c>
      <c r="L30" s="51" t="str">
        <f t="shared" si="2"/>
        <v/>
      </c>
      <c r="M30" s="70" t="str">
        <f>IF(OR(K30="",K30=$C$3),"",IF(COUNTIF(K$2:K30,K30)=3,ROW(),""))</f>
        <v/>
      </c>
    </row>
    <row r="31" spans="1:13" x14ac:dyDescent="0.25">
      <c r="A31" s="52">
        <f t="shared" si="5"/>
        <v>278</v>
      </c>
      <c r="B31" t="s">
        <v>206</v>
      </c>
      <c r="C31" t="s">
        <v>191</v>
      </c>
      <c r="D31" s="1" t="s">
        <v>164</v>
      </c>
      <c r="E31" s="1"/>
      <c r="F31" s="52" t="str">
        <f>IF(MATCH(A31,Finish!A:A,0)&gt;0,"Y","")</f>
        <v>Y</v>
      </c>
      <c r="G31" s="53" t="b">
        <f t="shared" si="3"/>
        <v>0</v>
      </c>
      <c r="H31" s="69" t="str">
        <f t="shared" si="0"/>
        <v>Clayton Le Moors</v>
      </c>
      <c r="I31" s="51" t="str">
        <f t="shared" si="1"/>
        <v/>
      </c>
      <c r="J31" s="70" t="str">
        <f>IF(OR(H31="",H31=$C$3),"",IF(COUNTIF(H$2:H31,H31)=3,ROW(),""))</f>
        <v/>
      </c>
      <c r="K31" s="69" t="str">
        <f t="shared" si="4"/>
        <v/>
      </c>
      <c r="L31" s="51" t="str">
        <f t="shared" si="2"/>
        <v/>
      </c>
      <c r="M31" s="70" t="str">
        <f>IF(OR(K31="",K31=$C$3),"",IF(COUNTIF(K$2:K31,K31)=3,ROW(),""))</f>
        <v/>
      </c>
    </row>
    <row r="32" spans="1:13" x14ac:dyDescent="0.25">
      <c r="A32" s="52">
        <f t="shared" si="5"/>
        <v>279</v>
      </c>
      <c r="B32" t="s">
        <v>207</v>
      </c>
      <c r="C32" t="s">
        <v>208</v>
      </c>
      <c r="D32" s="1" t="s">
        <v>164</v>
      </c>
      <c r="E32" s="1"/>
      <c r="F32" s="52" t="str">
        <f>IF(MATCH(A32,Finish!A:A,0)&gt;0,"Y","")</f>
        <v>Y</v>
      </c>
      <c r="G32" s="53" t="b">
        <f t="shared" si="3"/>
        <v>0</v>
      </c>
      <c r="H32" s="69" t="str">
        <f t="shared" si="0"/>
        <v>Holmfirth Harriers</v>
      </c>
      <c r="I32" s="51" t="str">
        <f t="shared" si="1"/>
        <v/>
      </c>
      <c r="J32" s="70" t="str">
        <f>IF(OR(H32="",H32=$C$3),"",IF(COUNTIF(H$2:H32,H32)=3,ROW(),""))</f>
        <v/>
      </c>
      <c r="K32" s="69" t="str">
        <f t="shared" si="4"/>
        <v/>
      </c>
      <c r="L32" s="51" t="str">
        <f t="shared" si="2"/>
        <v/>
      </c>
      <c r="M32" s="70" t="str">
        <f>IF(OR(K32="",K32=$C$3),"",IF(COUNTIF(K$2:K32,K32)=3,ROW(),""))</f>
        <v/>
      </c>
    </row>
    <row r="33" spans="1:13" x14ac:dyDescent="0.25">
      <c r="A33" s="52">
        <f t="shared" si="5"/>
        <v>280</v>
      </c>
      <c r="B33" t="s">
        <v>209</v>
      </c>
      <c r="C33" t="s">
        <v>46</v>
      </c>
      <c r="D33" s="1" t="s">
        <v>210</v>
      </c>
      <c r="E33" s="1"/>
      <c r="F33" s="52" t="str">
        <f>IF(MATCH(A33,Finish!A:A,0)&gt;0,"Y","")</f>
        <v>Y</v>
      </c>
      <c r="G33" s="53" t="b">
        <f t="shared" si="3"/>
        <v>0</v>
      </c>
      <c r="H33" s="69" t="str">
        <f t="shared" si="0"/>
        <v>unattached</v>
      </c>
      <c r="I33" s="51" t="str">
        <f t="shared" si="1"/>
        <v/>
      </c>
      <c r="J33" s="70" t="str">
        <f>IF(OR(H33="",H33=$C$3),"",IF(COUNTIF(H$2:H33,H33)=3,ROW(),""))</f>
        <v/>
      </c>
      <c r="K33" s="69" t="str">
        <f t="shared" si="4"/>
        <v/>
      </c>
      <c r="L33" s="51" t="str">
        <f t="shared" si="2"/>
        <v/>
      </c>
      <c r="M33" s="70" t="str">
        <f>IF(OR(K33="",K33=$C$3),"",IF(COUNTIF(K$2:K33,K33)=3,ROW(),""))</f>
        <v/>
      </c>
    </row>
    <row r="34" spans="1:13" x14ac:dyDescent="0.25">
      <c r="A34" s="52">
        <f t="shared" si="5"/>
        <v>281</v>
      </c>
      <c r="B34" t="s">
        <v>211</v>
      </c>
      <c r="C34" t="s">
        <v>46</v>
      </c>
      <c r="D34" s="1" t="s">
        <v>189</v>
      </c>
      <c r="E34" s="1"/>
      <c r="F34" s="52" t="str">
        <f>IF(MATCH(A34,Finish!A:A,0)&gt;0,"Y","")</f>
        <v>Y</v>
      </c>
      <c r="G34" s="53" t="b">
        <f t="shared" si="3"/>
        <v>0</v>
      </c>
      <c r="H34" s="69" t="str">
        <f t="shared" si="0"/>
        <v>unattached</v>
      </c>
      <c r="I34" s="51" t="str">
        <f t="shared" si="1"/>
        <v/>
      </c>
      <c r="J34" s="70" t="str">
        <f>IF(OR(H34="",H34=$C$3),"",IF(COUNTIF(H$2:H34,H34)=3,ROW(),""))</f>
        <v/>
      </c>
      <c r="K34" s="69" t="str">
        <f t="shared" si="4"/>
        <v/>
      </c>
      <c r="L34" s="51" t="str">
        <f t="shared" si="2"/>
        <v/>
      </c>
      <c r="M34" s="70" t="str">
        <f>IF(OR(K34="",K34=$C$3),"",IF(COUNTIF(K$2:K34,K34)=3,ROW(),""))</f>
        <v/>
      </c>
    </row>
    <row r="35" spans="1:13" x14ac:dyDescent="0.25">
      <c r="A35" s="52">
        <f t="shared" si="5"/>
        <v>282</v>
      </c>
      <c r="B35" t="s">
        <v>212</v>
      </c>
      <c r="C35" t="s">
        <v>213</v>
      </c>
      <c r="D35" s="1" t="s">
        <v>189</v>
      </c>
      <c r="E35" s="1"/>
      <c r="F35" s="52" t="str">
        <f>IF(MATCH(A35,Finish!A:A,0)&gt;0,"Y","")</f>
        <v>Y</v>
      </c>
      <c r="G35" s="53" t="b">
        <f t="shared" si="3"/>
        <v>0</v>
      </c>
      <c r="H35" s="69" t="str">
        <f t="shared" si="0"/>
        <v>Durham Fell Runners</v>
      </c>
      <c r="I35" s="51" t="str">
        <f t="shared" si="1"/>
        <v/>
      </c>
      <c r="J35" s="70" t="str">
        <f>IF(OR(H35="",H35=$C$3),"",IF(COUNTIF(H$2:H35,H35)=3,ROW(),""))</f>
        <v/>
      </c>
      <c r="K35" s="69" t="str">
        <f t="shared" si="4"/>
        <v/>
      </c>
      <c r="L35" s="51" t="str">
        <f t="shared" si="2"/>
        <v/>
      </c>
      <c r="M35" s="70" t="str">
        <f>IF(OR(K35="",K35=$C$3),"",IF(COUNTIF(K$2:K35,K35)=3,ROW(),""))</f>
        <v/>
      </c>
    </row>
    <row r="36" spans="1:13" x14ac:dyDescent="0.25">
      <c r="A36" s="52">
        <f t="shared" si="5"/>
        <v>283</v>
      </c>
      <c r="B36" t="s">
        <v>214</v>
      </c>
      <c r="C36" t="s">
        <v>169</v>
      </c>
      <c r="D36" s="1" t="s">
        <v>215</v>
      </c>
      <c r="E36" s="1"/>
      <c r="F36" s="52" t="str">
        <f>IF(MATCH(A36,Finish!A:A,0)&gt;0,"Y","")</f>
        <v>Y</v>
      </c>
      <c r="G36" s="53" t="b">
        <f t="shared" si="3"/>
        <v>0</v>
      </c>
      <c r="H36" s="69" t="str">
        <f t="shared" si="0"/>
        <v>Ramsbottom Running Club</v>
      </c>
      <c r="I36" s="51" t="str">
        <f t="shared" ref="I36:I67" si="6">IF(J36="","",RANK(J36,J:J,1))</f>
        <v/>
      </c>
      <c r="J36" s="70" t="str">
        <f>IF(OR(H36="",H36=$C$3),"",IF(COUNTIF(H$2:H36,H36)=3,ROW(),""))</f>
        <v/>
      </c>
      <c r="K36" s="69" t="str">
        <f t="shared" si="4"/>
        <v/>
      </c>
      <c r="L36" s="51" t="str">
        <f t="shared" ref="L36:L67" si="7">IF(M36="","",RANK(M36,M:M,1))</f>
        <v/>
      </c>
      <c r="M36" s="70" t="str">
        <f>IF(OR(K36="",K36=$C$3),"",IF(COUNTIF(K$2:K36,K36)=3,ROW(),""))</f>
        <v/>
      </c>
    </row>
    <row r="37" spans="1:13" x14ac:dyDescent="0.25">
      <c r="A37" s="52">
        <f t="shared" si="5"/>
        <v>284</v>
      </c>
      <c r="B37" t="s">
        <v>216</v>
      </c>
      <c r="C37" t="s">
        <v>153</v>
      </c>
      <c r="D37" s="1" t="s">
        <v>217</v>
      </c>
      <c r="E37" s="1"/>
      <c r="F37" s="52" t="str">
        <f>IF(MATCH(A37,Finish!A:A,0)&gt;0,"Y","")</f>
        <v>Y</v>
      </c>
      <c r="G37" s="53" t="b">
        <f t="shared" si="3"/>
        <v>0</v>
      </c>
      <c r="H37" s="69" t="str">
        <f t="shared" si="0"/>
        <v>Rossendale Harriers</v>
      </c>
      <c r="I37" s="51" t="str">
        <f t="shared" si="6"/>
        <v/>
      </c>
      <c r="J37" s="70" t="str">
        <f>IF(OR(H37="",H37=$C$3),"",IF(COUNTIF(H$2:H37,H37)=3,ROW(),""))</f>
        <v/>
      </c>
      <c r="K37" s="69" t="str">
        <f t="shared" si="4"/>
        <v/>
      </c>
      <c r="L37" s="51" t="str">
        <f t="shared" si="7"/>
        <v/>
      </c>
      <c r="M37" s="70" t="str">
        <f>IF(OR(K37="",K37=$C$3),"",IF(COUNTIF(K$2:K37,K37)=3,ROW(),""))</f>
        <v/>
      </c>
    </row>
    <row r="38" spans="1:13" x14ac:dyDescent="0.25">
      <c r="A38" s="52">
        <f t="shared" si="5"/>
        <v>285</v>
      </c>
      <c r="B38" t="s">
        <v>218</v>
      </c>
      <c r="C38" t="s">
        <v>219</v>
      </c>
      <c r="D38" s="1" t="s">
        <v>210</v>
      </c>
      <c r="E38" s="1"/>
      <c r="F38" s="52" t="str">
        <f>IF(MATCH(A38,Finish!A:A,0)&gt;0,"Y","")</f>
        <v>Y</v>
      </c>
      <c r="G38" s="53" t="b">
        <f t="shared" si="3"/>
        <v>0</v>
      </c>
      <c r="H38" s="69" t="str">
        <f t="shared" si="0"/>
        <v>Barlick Fell Runners</v>
      </c>
      <c r="I38" s="51" t="str">
        <f t="shared" si="6"/>
        <v/>
      </c>
      <c r="J38" s="70" t="str">
        <f>IF(OR(H38="",H38=$C$3),"",IF(COUNTIF(H$2:H38,H38)=3,ROW(),""))</f>
        <v/>
      </c>
      <c r="K38" s="69" t="str">
        <f t="shared" si="4"/>
        <v/>
      </c>
      <c r="L38" s="51" t="str">
        <f t="shared" si="7"/>
        <v/>
      </c>
      <c r="M38" s="70" t="str">
        <f>IF(OR(K38="",K38=$C$3),"",IF(COUNTIF(K$2:K38,K38)=3,ROW(),""))</f>
        <v/>
      </c>
    </row>
    <row r="39" spans="1:13" x14ac:dyDescent="0.25">
      <c r="A39" s="52">
        <f t="shared" si="5"/>
        <v>286</v>
      </c>
      <c r="B39" t="s">
        <v>220</v>
      </c>
      <c r="C39" t="s">
        <v>221</v>
      </c>
      <c r="D39" s="1" t="s">
        <v>177</v>
      </c>
      <c r="E39" s="1"/>
      <c r="F39" s="52" t="str">
        <f>IF(MATCH(A39,Finish!A:A,0)&gt;0,"Y","")</f>
        <v>Y</v>
      </c>
      <c r="G39" s="53" t="b">
        <f t="shared" si="3"/>
        <v>0</v>
      </c>
      <c r="H39" s="69" t="str">
        <f t="shared" si="0"/>
        <v>Ribble Valley Runners</v>
      </c>
      <c r="I39" s="51" t="str">
        <f t="shared" si="6"/>
        <v/>
      </c>
      <c r="J39" s="70" t="str">
        <f>IF(OR(H39="",H39=$C$3),"",IF(COUNTIF(H$2:H39,H39)=3,ROW(),""))</f>
        <v/>
      </c>
      <c r="K39" s="69" t="str">
        <f t="shared" si="4"/>
        <v/>
      </c>
      <c r="L39" s="51" t="str">
        <f t="shared" si="7"/>
        <v/>
      </c>
      <c r="M39" s="70" t="str">
        <f>IF(OR(K39="",K39=$C$3),"",IF(COUNTIF(K$2:K39,K39)=3,ROW(),""))</f>
        <v/>
      </c>
    </row>
    <row r="40" spans="1:13" x14ac:dyDescent="0.25">
      <c r="A40" s="52">
        <f t="shared" si="5"/>
        <v>287</v>
      </c>
      <c r="B40" t="s">
        <v>222</v>
      </c>
      <c r="C40" t="s">
        <v>46</v>
      </c>
      <c r="D40" s="1" t="s">
        <v>162</v>
      </c>
      <c r="E40" s="1"/>
      <c r="F40" s="52" t="str">
        <f>IF(MATCH(A40,Finish!A:A,0)&gt;0,"Y","")</f>
        <v>Y</v>
      </c>
      <c r="G40" s="53" t="b">
        <f t="shared" si="3"/>
        <v>0</v>
      </c>
      <c r="H40" s="69" t="str">
        <f t="shared" si="0"/>
        <v>unattached</v>
      </c>
      <c r="I40" s="51" t="str">
        <f t="shared" si="6"/>
        <v/>
      </c>
      <c r="J40" s="70" t="str">
        <f>IF(OR(H40="",H40=$C$3),"",IF(COUNTIF(H$2:H40,H40)=3,ROW(),""))</f>
        <v/>
      </c>
      <c r="K40" s="69" t="str">
        <f t="shared" si="4"/>
        <v/>
      </c>
      <c r="L40" s="51" t="str">
        <f t="shared" si="7"/>
        <v/>
      </c>
      <c r="M40" s="70" t="str">
        <f>IF(OR(K40="",K40=$C$3),"",IF(COUNTIF(K$2:K40,K40)=3,ROW(),""))</f>
        <v/>
      </c>
    </row>
    <row r="41" spans="1:13" x14ac:dyDescent="0.25">
      <c r="A41" s="52">
        <f t="shared" si="5"/>
        <v>288</v>
      </c>
      <c r="B41" t="s">
        <v>223</v>
      </c>
      <c r="C41" t="s">
        <v>169</v>
      </c>
      <c r="D41" s="1" t="s">
        <v>189</v>
      </c>
      <c r="E41" s="1"/>
      <c r="F41" s="52" t="str">
        <f>IF(MATCH(A41,Finish!A:A,0)&gt;0,"Y","")</f>
        <v>Y</v>
      </c>
      <c r="G41" s="53" t="b">
        <f t="shared" si="3"/>
        <v>0</v>
      </c>
      <c r="H41" s="69" t="str">
        <f t="shared" si="0"/>
        <v>Ramsbottom Running Club</v>
      </c>
      <c r="I41" s="51">
        <f t="shared" si="6"/>
        <v>3</v>
      </c>
      <c r="J41" s="70">
        <f>IF(OR(H41="",H41=$C$3),"",IF(COUNTIF(H$2:H41,H41)=3,ROW(),""))</f>
        <v>41</v>
      </c>
      <c r="K41" s="69" t="str">
        <f t="shared" si="4"/>
        <v/>
      </c>
      <c r="L41" s="51" t="str">
        <f t="shared" si="7"/>
        <v/>
      </c>
      <c r="M41" s="70" t="str">
        <f>IF(OR(K41="",K41=$C$3),"",IF(COUNTIF(K$2:K41,K41)=3,ROW(),""))</f>
        <v/>
      </c>
    </row>
    <row r="42" spans="1:13" x14ac:dyDescent="0.25">
      <c r="A42" s="52">
        <f t="shared" si="5"/>
        <v>289</v>
      </c>
      <c r="B42" t="s">
        <v>224</v>
      </c>
      <c r="C42" t="s">
        <v>157</v>
      </c>
      <c r="D42" s="1" t="s">
        <v>164</v>
      </c>
      <c r="E42" s="1"/>
      <c r="F42" s="52" t="str">
        <f>IF(MATCH(A42,Finish!A:A,0)&gt;0,"Y","")</f>
        <v>Y</v>
      </c>
      <c r="G42" s="53" t="b">
        <f t="shared" si="3"/>
        <v>0</v>
      </c>
      <c r="H42" s="69" t="str">
        <f t="shared" si="0"/>
        <v xml:space="preserve">Calder Valley </v>
      </c>
      <c r="I42" s="51" t="str">
        <f t="shared" si="6"/>
        <v/>
      </c>
      <c r="J42" s="70" t="str">
        <f>IF(OR(H42="",H42=$C$3),"",IF(COUNTIF(H$2:H42,H42)=3,ROW(),""))</f>
        <v/>
      </c>
      <c r="K42" s="69" t="str">
        <f t="shared" si="4"/>
        <v/>
      </c>
      <c r="L42" s="51" t="str">
        <f t="shared" si="7"/>
        <v/>
      </c>
      <c r="M42" s="70" t="str">
        <f>IF(OR(K42="",K42=$C$3),"",IF(COUNTIF(K$2:K42,K42)=3,ROW(),""))</f>
        <v/>
      </c>
    </row>
    <row r="43" spans="1:13" x14ac:dyDescent="0.25">
      <c r="A43" s="52">
        <f t="shared" si="5"/>
        <v>290</v>
      </c>
      <c r="B43" t="s">
        <v>225</v>
      </c>
      <c r="C43" t="s">
        <v>219</v>
      </c>
      <c r="D43" s="1" t="s">
        <v>180</v>
      </c>
      <c r="E43" s="1"/>
      <c r="F43" s="52" t="str">
        <f>IF(MATCH(A43,Finish!A:A,0)&gt;0,"Y","")</f>
        <v>Y</v>
      </c>
      <c r="G43" s="53" t="b">
        <f t="shared" si="3"/>
        <v>0</v>
      </c>
      <c r="H43" s="69" t="str">
        <f t="shared" si="0"/>
        <v>Barlick Fell Runners</v>
      </c>
      <c r="I43" s="51" t="str">
        <f t="shared" si="6"/>
        <v/>
      </c>
      <c r="J43" s="70" t="str">
        <f>IF(OR(H43="",H43=$C$3),"",IF(COUNTIF(H$2:H43,H43)=3,ROW(),""))</f>
        <v/>
      </c>
      <c r="K43" s="69" t="str">
        <f t="shared" si="4"/>
        <v/>
      </c>
      <c r="L43" s="51" t="str">
        <f t="shared" si="7"/>
        <v/>
      </c>
      <c r="M43" s="70" t="str">
        <f>IF(OR(K43="",K43=$C$3),"",IF(COUNTIF(K$2:K43,K43)=3,ROW(),""))</f>
        <v/>
      </c>
    </row>
    <row r="44" spans="1:13" x14ac:dyDescent="0.25">
      <c r="A44" s="52">
        <f t="shared" si="5"/>
        <v>291</v>
      </c>
      <c r="B44" t="s">
        <v>226</v>
      </c>
      <c r="C44" t="s">
        <v>46</v>
      </c>
      <c r="D44" s="1" t="s">
        <v>210</v>
      </c>
      <c r="E44" s="1"/>
      <c r="F44" s="52" t="str">
        <f>IF(MATCH(A44,Finish!A:A,0)&gt;0,"Y","")</f>
        <v>Y</v>
      </c>
      <c r="G44" s="53" t="b">
        <f t="shared" si="3"/>
        <v>0</v>
      </c>
      <c r="H44" s="69" t="str">
        <f t="shared" si="0"/>
        <v>unattached</v>
      </c>
      <c r="I44" s="51" t="str">
        <f t="shared" si="6"/>
        <v/>
      </c>
      <c r="J44" s="70" t="str">
        <f>IF(OR(H44="",H44=$C$3),"",IF(COUNTIF(H$2:H44,H44)=3,ROW(),""))</f>
        <v/>
      </c>
      <c r="K44" s="69" t="str">
        <f t="shared" si="4"/>
        <v/>
      </c>
      <c r="L44" s="51" t="str">
        <f t="shared" si="7"/>
        <v/>
      </c>
      <c r="M44" s="70" t="str">
        <f>IF(OR(K44="",K44=$C$3),"",IF(COUNTIF(K$2:K44,K44)=3,ROW(),""))</f>
        <v/>
      </c>
    </row>
    <row r="45" spans="1:13" x14ac:dyDescent="0.25">
      <c r="A45" s="52">
        <f t="shared" si="5"/>
        <v>292</v>
      </c>
      <c r="B45" t="s">
        <v>227</v>
      </c>
      <c r="C45" t="s">
        <v>153</v>
      </c>
      <c r="D45" s="1" t="s">
        <v>215</v>
      </c>
      <c r="E45" s="1"/>
      <c r="F45" s="52" t="str">
        <f>IF(MATCH(A45,Finish!A:A,0)&gt;0,"Y","")</f>
        <v>Y</v>
      </c>
      <c r="G45" s="53" t="b">
        <f t="shared" si="3"/>
        <v>0</v>
      </c>
      <c r="H45" s="69" t="str">
        <f t="shared" si="0"/>
        <v>Rossendale Harriers</v>
      </c>
      <c r="I45" s="51" t="str">
        <f t="shared" si="6"/>
        <v/>
      </c>
      <c r="J45" s="70" t="str">
        <f>IF(OR(H45="",H45=$C$3),"",IF(COUNTIF(H$2:H45,H45)=3,ROW(),""))</f>
        <v/>
      </c>
      <c r="K45" s="69" t="str">
        <f t="shared" si="4"/>
        <v/>
      </c>
      <c r="L45" s="51" t="str">
        <f t="shared" si="7"/>
        <v/>
      </c>
      <c r="M45" s="70" t="str">
        <f>IF(OR(K45="",K45=$C$3),"",IF(COUNTIF(K$2:K45,K45)=3,ROW(),""))</f>
        <v/>
      </c>
    </row>
    <row r="46" spans="1:13" x14ac:dyDescent="0.25">
      <c r="A46" s="52">
        <f t="shared" si="5"/>
        <v>293</v>
      </c>
      <c r="B46" t="s">
        <v>228</v>
      </c>
      <c r="C46" t="s">
        <v>229</v>
      </c>
      <c r="D46" s="1" t="s">
        <v>158</v>
      </c>
      <c r="E46" s="1"/>
      <c r="F46" s="52" t="str">
        <f>IF(MATCH(A46,Finish!A:A,0)&gt;0,"Y","")</f>
        <v>Y</v>
      </c>
      <c r="G46" s="53" t="b">
        <f t="shared" si="3"/>
        <v>0</v>
      </c>
      <c r="H46" s="69" t="str">
        <f t="shared" si="0"/>
        <v>Blackburn Road Runners</v>
      </c>
      <c r="I46" s="51" t="str">
        <f t="shared" si="6"/>
        <v/>
      </c>
      <c r="J46" s="70" t="str">
        <f>IF(OR(H46="",H46=$C$3),"",IF(COUNTIF(H$2:H46,H46)=3,ROW(),""))</f>
        <v/>
      </c>
      <c r="K46" s="69" t="str">
        <f t="shared" si="4"/>
        <v/>
      </c>
      <c r="L46" s="51" t="str">
        <f t="shared" si="7"/>
        <v/>
      </c>
      <c r="M46" s="70" t="str">
        <f>IF(OR(K46="",K46=$C$3),"",IF(COUNTIF(K$2:K46,K46)=3,ROW(),""))</f>
        <v/>
      </c>
    </row>
    <row r="47" spans="1:13" x14ac:dyDescent="0.25">
      <c r="A47" s="52">
        <f t="shared" si="5"/>
        <v>294</v>
      </c>
      <c r="B47" t="s">
        <v>230</v>
      </c>
      <c r="C47" t="s">
        <v>46</v>
      </c>
      <c r="D47" s="1" t="s">
        <v>177</v>
      </c>
      <c r="E47" s="1"/>
      <c r="F47" s="52" t="str">
        <f>IF(MATCH(A47,Finish!A:A,0)&gt;0,"Y","")</f>
        <v>Y</v>
      </c>
      <c r="G47" s="53" t="b">
        <f t="shared" si="3"/>
        <v>0</v>
      </c>
      <c r="H47" s="69" t="str">
        <f t="shared" si="0"/>
        <v>unattached</v>
      </c>
      <c r="I47" s="51" t="str">
        <f t="shared" si="6"/>
        <v/>
      </c>
      <c r="J47" s="70" t="str">
        <f>IF(OR(H47="",H47=$C$3),"",IF(COUNTIF(H$2:H47,H47)=3,ROW(),""))</f>
        <v/>
      </c>
      <c r="K47" s="69" t="str">
        <f t="shared" si="4"/>
        <v/>
      </c>
      <c r="L47" s="51" t="str">
        <f t="shared" si="7"/>
        <v/>
      </c>
      <c r="M47" s="70" t="str">
        <f>IF(OR(K47="",K47=$C$3),"",IF(COUNTIF(K$2:K47,K47)=3,ROW(),""))</f>
        <v/>
      </c>
    </row>
    <row r="48" spans="1:13" x14ac:dyDescent="0.25">
      <c r="A48" s="52">
        <f t="shared" si="5"/>
        <v>295</v>
      </c>
      <c r="B48" t="s">
        <v>231</v>
      </c>
      <c r="C48" t="s">
        <v>153</v>
      </c>
      <c r="D48" s="1" t="s">
        <v>180</v>
      </c>
      <c r="E48" s="1"/>
      <c r="F48" s="52" t="str">
        <f>IF(MATCH(A48,Finish!A:A,0)&gt;0,"Y","")</f>
        <v>Y</v>
      </c>
      <c r="G48" s="53" t="b">
        <f t="shared" si="3"/>
        <v>0</v>
      </c>
      <c r="H48" s="69" t="str">
        <f t="shared" si="0"/>
        <v>Rossendale Harriers</v>
      </c>
      <c r="I48" s="51" t="str">
        <f t="shared" si="6"/>
        <v/>
      </c>
      <c r="J48" s="70" t="str">
        <f>IF(OR(H48="",H48=$C$3),"",IF(COUNTIF(H$2:H48,H48)=3,ROW(),""))</f>
        <v/>
      </c>
      <c r="K48" s="69" t="str">
        <f t="shared" si="4"/>
        <v/>
      </c>
      <c r="L48" s="51" t="str">
        <f t="shared" si="7"/>
        <v/>
      </c>
      <c r="M48" s="70" t="str">
        <f>IF(OR(K48="",K48=$C$3),"",IF(COUNTIF(K$2:K48,K48)=3,ROW(),""))</f>
        <v/>
      </c>
    </row>
    <row r="49" spans="1:13" x14ac:dyDescent="0.25">
      <c r="A49" s="52">
        <f t="shared" si="5"/>
        <v>296</v>
      </c>
      <c r="B49" t="s">
        <v>232</v>
      </c>
      <c r="C49" t="s">
        <v>201</v>
      </c>
      <c r="D49" s="83" t="s">
        <v>217</v>
      </c>
      <c r="E49" s="1"/>
      <c r="F49" s="52" t="str">
        <f>IF(MATCH(A49,Finish!A:A,0)&gt;0,"Y","")</f>
        <v>Y</v>
      </c>
      <c r="G49" s="53" t="b">
        <f t="shared" si="3"/>
        <v>0</v>
      </c>
      <c r="H49" s="69" t="str">
        <f t="shared" si="0"/>
        <v>Todmorden Harriers</v>
      </c>
      <c r="I49" s="51" t="str">
        <f t="shared" si="6"/>
        <v/>
      </c>
      <c r="J49" s="70" t="str">
        <f>IF(OR(H49="",H49=$C$3),"",IF(COUNTIF(H$2:H49,H49)=3,ROW(),""))</f>
        <v/>
      </c>
      <c r="K49" s="69" t="str">
        <f t="shared" si="4"/>
        <v/>
      </c>
      <c r="L49" s="51" t="str">
        <f t="shared" si="7"/>
        <v/>
      </c>
      <c r="M49" s="70" t="str">
        <f>IF(OR(K49="",K49=$C$3),"",IF(COUNTIF(K$2:K49,K49)=3,ROW(),""))</f>
        <v/>
      </c>
    </row>
    <row r="50" spans="1:13" x14ac:dyDescent="0.25">
      <c r="A50" s="52">
        <f t="shared" si="5"/>
        <v>297</v>
      </c>
      <c r="B50" t="s">
        <v>233</v>
      </c>
      <c r="C50" t="s">
        <v>201</v>
      </c>
      <c r="D50" s="1" t="s">
        <v>180</v>
      </c>
      <c r="E50" s="1"/>
      <c r="F50" s="52" t="e">
        <f>IF(MATCH(A50,Finish!A:A,0)&gt;0,"Y","")</f>
        <v>#N/A</v>
      </c>
      <c r="G50" s="53" t="b">
        <f t="shared" si="3"/>
        <v>0</v>
      </c>
      <c r="H50" s="69" t="str">
        <f t="shared" si="0"/>
        <v>Todmorden Harriers</v>
      </c>
      <c r="I50" s="51">
        <f t="shared" si="6"/>
        <v>4</v>
      </c>
      <c r="J50" s="70">
        <f>IF(OR(H50="",H50=$C$3),"",IF(COUNTIF(H$2:H50,H50)=3,ROW(),""))</f>
        <v>50</v>
      </c>
      <c r="K50" s="69" t="str">
        <f t="shared" si="4"/>
        <v/>
      </c>
      <c r="L50" s="51" t="str">
        <f t="shared" si="7"/>
        <v/>
      </c>
      <c r="M50" s="70" t="str">
        <f>IF(OR(K50="",K50=$C$3),"",IF(COUNTIF(K$2:K50,K50)=3,ROW(),""))</f>
        <v/>
      </c>
    </row>
    <row r="51" spans="1:13" x14ac:dyDescent="0.25">
      <c r="A51" s="52">
        <f t="shared" si="5"/>
        <v>298</v>
      </c>
      <c r="B51" t="s">
        <v>234</v>
      </c>
      <c r="C51" t="s">
        <v>201</v>
      </c>
      <c r="D51" s="1" t="s">
        <v>180</v>
      </c>
      <c r="E51" s="1"/>
      <c r="F51" s="52" t="str">
        <f>IF(MATCH(A51,Finish!A:A,0)&gt;0,"Y","")</f>
        <v>Y</v>
      </c>
      <c r="G51" s="53" t="b">
        <f t="shared" si="3"/>
        <v>0</v>
      </c>
      <c r="H51" s="69" t="str">
        <f t="shared" si="0"/>
        <v>Todmorden Harriers</v>
      </c>
      <c r="I51" s="51" t="str">
        <f t="shared" si="6"/>
        <v/>
      </c>
      <c r="J51" s="70" t="str">
        <f>IF(OR(H51="",H51=$C$3),"",IF(COUNTIF(H$2:H51,H51)=3,ROW(),""))</f>
        <v/>
      </c>
      <c r="K51" s="69" t="str">
        <f t="shared" si="4"/>
        <v/>
      </c>
      <c r="L51" s="51" t="str">
        <f t="shared" si="7"/>
        <v/>
      </c>
      <c r="M51" s="70" t="str">
        <f>IF(OR(K51="",K51=$C$3),"",IF(COUNTIF(K$2:K51,K51)=3,ROW(),""))</f>
        <v/>
      </c>
    </row>
    <row r="52" spans="1:13" x14ac:dyDescent="0.25">
      <c r="A52" s="52">
        <f t="shared" si="5"/>
        <v>299</v>
      </c>
      <c r="B52" t="s">
        <v>235</v>
      </c>
      <c r="C52" t="s">
        <v>169</v>
      </c>
      <c r="D52" s="1" t="s">
        <v>189</v>
      </c>
      <c r="E52" s="1"/>
      <c r="F52" s="52" t="str">
        <f>IF(MATCH(A52,Finish!A:A,0)&gt;0,"Y","")</f>
        <v>Y</v>
      </c>
      <c r="G52" s="53" t="b">
        <f t="shared" si="3"/>
        <v>0</v>
      </c>
      <c r="H52" s="69" t="str">
        <f t="shared" si="0"/>
        <v>Ramsbottom Running Club</v>
      </c>
      <c r="I52" s="51" t="str">
        <f t="shared" si="6"/>
        <v/>
      </c>
      <c r="J52" s="70" t="str">
        <f>IF(OR(H52="",H52=$C$3),"",IF(COUNTIF(H$2:H52,H52)=3,ROW(),""))</f>
        <v/>
      </c>
      <c r="K52" s="69" t="str">
        <f t="shared" si="4"/>
        <v/>
      </c>
      <c r="L52" s="51" t="str">
        <f t="shared" si="7"/>
        <v/>
      </c>
      <c r="M52" s="70" t="str">
        <f>IF(OR(K52="",K52=$C$3),"",IF(COUNTIF(K$2:K52,K52)=3,ROW(),""))</f>
        <v/>
      </c>
    </row>
    <row r="53" spans="1:13" x14ac:dyDescent="0.25">
      <c r="A53" s="52">
        <f t="shared" si="5"/>
        <v>300</v>
      </c>
      <c r="B53" t="s">
        <v>236</v>
      </c>
      <c r="C53" t="s">
        <v>169</v>
      </c>
      <c r="D53" s="1" t="s">
        <v>154</v>
      </c>
      <c r="E53" s="1"/>
      <c r="F53" s="52" t="str">
        <f>IF(MATCH(A53,Finish!A:A,0)&gt;0,"Y","")</f>
        <v>Y</v>
      </c>
      <c r="G53" s="53" t="b">
        <f t="shared" si="3"/>
        <v>0</v>
      </c>
      <c r="H53" s="69" t="str">
        <f t="shared" si="0"/>
        <v>Ramsbottom Running Club</v>
      </c>
      <c r="I53" s="51" t="str">
        <f t="shared" si="6"/>
        <v/>
      </c>
      <c r="J53" s="70" t="str">
        <f>IF(OR(H53="",H53=$C$3),"",IF(COUNTIF(H$2:H53,H53)=3,ROW(),""))</f>
        <v/>
      </c>
      <c r="K53" s="69" t="str">
        <f t="shared" si="4"/>
        <v/>
      </c>
      <c r="L53" s="51" t="str">
        <f t="shared" si="7"/>
        <v/>
      </c>
      <c r="M53" s="70" t="str">
        <f>IF(OR(K53="",K53=$C$3),"",IF(COUNTIF(K$2:K53,K53)=3,ROW(),""))</f>
        <v/>
      </c>
    </row>
    <row r="54" spans="1:13" x14ac:dyDescent="0.25">
      <c r="A54" s="52">
        <f t="shared" si="5"/>
        <v>301</v>
      </c>
      <c r="B54" t="s">
        <v>237</v>
      </c>
      <c r="C54" t="s">
        <v>169</v>
      </c>
      <c r="D54" s="1" t="s">
        <v>195</v>
      </c>
      <c r="E54" s="1"/>
      <c r="F54" s="52" t="str">
        <f>IF(MATCH(A54,Finish!A:A,0)&gt;0,"Y","")</f>
        <v>Y</v>
      </c>
      <c r="G54" s="53" t="b">
        <f t="shared" si="3"/>
        <v>0</v>
      </c>
      <c r="H54" s="69" t="str">
        <f t="shared" si="0"/>
        <v>Ramsbottom Running Club</v>
      </c>
      <c r="I54" s="51" t="str">
        <f t="shared" si="6"/>
        <v/>
      </c>
      <c r="J54" s="70" t="str">
        <f>IF(OR(H54="",H54=$C$3),"",IF(COUNTIF(H$2:H54,H54)=3,ROW(),""))</f>
        <v/>
      </c>
      <c r="K54" s="69" t="str">
        <f t="shared" si="4"/>
        <v/>
      </c>
      <c r="L54" s="51" t="str">
        <f t="shared" si="7"/>
        <v/>
      </c>
      <c r="M54" s="70" t="str">
        <f>IF(OR(K54="",K54=$C$3),"",IF(COUNTIF(K$2:K54,K54)=3,ROW(),""))</f>
        <v/>
      </c>
    </row>
    <row r="55" spans="1:13" x14ac:dyDescent="0.25">
      <c r="A55" s="52">
        <f t="shared" si="5"/>
        <v>302</v>
      </c>
      <c r="B55" t="s">
        <v>238</v>
      </c>
      <c r="C55" t="s">
        <v>184</v>
      </c>
      <c r="D55" s="1" t="s">
        <v>195</v>
      </c>
      <c r="E55" s="1"/>
      <c r="F55" s="52" t="str">
        <f>IF(MATCH(A55,Finish!A:A,0)&gt;0,"Y","")</f>
        <v>Y</v>
      </c>
      <c r="G55" s="53" t="b">
        <f t="shared" si="3"/>
        <v>0</v>
      </c>
      <c r="H55" s="69" t="str">
        <f t="shared" si="0"/>
        <v>Radcliffe AC</v>
      </c>
      <c r="I55" s="51">
        <f t="shared" si="6"/>
        <v>5</v>
      </c>
      <c r="J55" s="70">
        <f>IF(OR(H55="",H55=$C$3),"",IF(COUNTIF(H$2:H55,H55)=3,ROW(),""))</f>
        <v>55</v>
      </c>
      <c r="K55" s="69" t="str">
        <f t="shared" si="4"/>
        <v/>
      </c>
      <c r="L55" s="51" t="str">
        <f t="shared" si="7"/>
        <v/>
      </c>
      <c r="M55" s="70" t="str">
        <f>IF(OR(K55="",K55=$C$3),"",IF(COUNTIF(K$2:K55,K55)=3,ROW(),""))</f>
        <v/>
      </c>
    </row>
    <row r="56" spans="1:13" x14ac:dyDescent="0.25">
      <c r="A56" s="52">
        <f t="shared" si="5"/>
        <v>303</v>
      </c>
      <c r="B56" t="s">
        <v>239</v>
      </c>
      <c r="C56" t="s">
        <v>184</v>
      </c>
      <c r="D56" s="1" t="s">
        <v>164</v>
      </c>
      <c r="E56" s="1"/>
      <c r="F56" s="52" t="str">
        <f>IF(MATCH(A56,Finish!A:A,0)&gt;0,"Y","")</f>
        <v>Y</v>
      </c>
      <c r="G56" s="53" t="b">
        <f t="shared" si="3"/>
        <v>0</v>
      </c>
      <c r="H56" s="69" t="str">
        <f t="shared" si="0"/>
        <v>Radcliffe AC</v>
      </c>
      <c r="I56" s="51" t="str">
        <f t="shared" si="6"/>
        <v/>
      </c>
      <c r="J56" s="70" t="str">
        <f>IF(OR(H56="",H56=$C$3),"",IF(COUNTIF(H$2:H56,H56)=3,ROW(),""))</f>
        <v/>
      </c>
      <c r="K56" s="69" t="str">
        <f t="shared" si="4"/>
        <v/>
      </c>
      <c r="L56" s="51" t="str">
        <f t="shared" si="7"/>
        <v/>
      </c>
      <c r="M56" s="70" t="str">
        <f>IF(OR(K56="",K56=$C$3),"",IF(COUNTIF(K$2:K56,K56)=3,ROW(),""))</f>
        <v/>
      </c>
    </row>
    <row r="57" spans="1:13" x14ac:dyDescent="0.25">
      <c r="A57" s="52">
        <f t="shared" si="5"/>
        <v>304</v>
      </c>
      <c r="B57" t="s">
        <v>240</v>
      </c>
      <c r="C57" t="s">
        <v>46</v>
      </c>
      <c r="D57" s="1" t="s">
        <v>173</v>
      </c>
      <c r="E57" s="1"/>
      <c r="F57" s="52" t="str">
        <f>IF(MATCH(A57,Finish!A:A,0)&gt;0,"Y","")</f>
        <v>Y</v>
      </c>
      <c r="G57" s="53" t="b">
        <f t="shared" si="3"/>
        <v>0</v>
      </c>
      <c r="H57" s="69" t="str">
        <f t="shared" si="0"/>
        <v>unattached</v>
      </c>
      <c r="I57" s="51" t="str">
        <f t="shared" si="6"/>
        <v/>
      </c>
      <c r="J57" s="70" t="str">
        <f>IF(OR(H57="",H57=$C$3),"",IF(COUNTIF(H$2:H57,H57)=3,ROW(),""))</f>
        <v/>
      </c>
      <c r="K57" s="69" t="str">
        <f t="shared" si="4"/>
        <v/>
      </c>
      <c r="L57" s="51" t="str">
        <f t="shared" si="7"/>
        <v/>
      </c>
      <c r="M57" s="70" t="str">
        <f>IF(OR(K57="",K57=$C$3),"",IF(COUNTIF(K$2:K57,K57)=3,ROW(),""))</f>
        <v/>
      </c>
    </row>
    <row r="58" spans="1:13" x14ac:dyDescent="0.25">
      <c r="A58" s="52">
        <f t="shared" si="5"/>
        <v>305</v>
      </c>
      <c r="B58" t="s">
        <v>241</v>
      </c>
      <c r="C58" t="s">
        <v>169</v>
      </c>
      <c r="D58" s="1" t="s">
        <v>158</v>
      </c>
      <c r="E58" s="1"/>
      <c r="F58" s="52" t="str">
        <f>IF(MATCH(A58,Finish!A:A,0)&gt;0,"Y","")</f>
        <v>Y</v>
      </c>
      <c r="G58" s="53" t="b">
        <f t="shared" si="3"/>
        <v>0</v>
      </c>
      <c r="H58" s="69" t="str">
        <f t="shared" si="0"/>
        <v>Ramsbottom Running Club</v>
      </c>
      <c r="I58" s="51" t="str">
        <f t="shared" si="6"/>
        <v/>
      </c>
      <c r="J58" s="70" t="str">
        <f>IF(OR(H58="",H58=$C$3),"",IF(COUNTIF(H$2:H58,H58)=3,ROW(),""))</f>
        <v/>
      </c>
      <c r="K58" s="69" t="str">
        <f t="shared" si="4"/>
        <v/>
      </c>
      <c r="L58" s="51" t="str">
        <f t="shared" si="7"/>
        <v/>
      </c>
      <c r="M58" s="70" t="str">
        <f>IF(OR(K58="",K58=$C$3),"",IF(COUNTIF(K$2:K58,K58)=3,ROW(),""))</f>
        <v/>
      </c>
    </row>
    <row r="59" spans="1:13" x14ac:dyDescent="0.25">
      <c r="A59" s="52">
        <f t="shared" si="5"/>
        <v>306</v>
      </c>
      <c r="B59" t="s">
        <v>242</v>
      </c>
      <c r="C59" t="s">
        <v>169</v>
      </c>
      <c r="D59" s="1" t="s">
        <v>167</v>
      </c>
      <c r="E59" s="1"/>
      <c r="F59" s="52" t="str">
        <f>IF(MATCH(A59,Finish!A:A,0)&gt;0,"Y","")</f>
        <v>Y</v>
      </c>
      <c r="G59" s="53" t="b">
        <f t="shared" si="3"/>
        <v>0</v>
      </c>
      <c r="H59" s="69" t="str">
        <f t="shared" si="0"/>
        <v>Ramsbottom Running Club</v>
      </c>
      <c r="I59" s="51" t="str">
        <f t="shared" si="6"/>
        <v/>
      </c>
      <c r="J59" s="70" t="str">
        <f>IF(OR(H59="",H59=$C$3),"",IF(COUNTIF(H$2:H59,H59)=3,ROW(),""))</f>
        <v/>
      </c>
      <c r="K59" s="69" t="str">
        <f t="shared" si="4"/>
        <v/>
      </c>
      <c r="L59" s="51" t="str">
        <f t="shared" si="7"/>
        <v/>
      </c>
      <c r="M59" s="70" t="str">
        <f>IF(OR(K59="",K59=$C$3),"",IF(COUNTIF(K$2:K59,K59)=3,ROW(),""))</f>
        <v/>
      </c>
    </row>
    <row r="60" spans="1:13" x14ac:dyDescent="0.25">
      <c r="A60" s="52">
        <f t="shared" si="5"/>
        <v>307</v>
      </c>
      <c r="B60" t="s">
        <v>243</v>
      </c>
      <c r="C60" t="s">
        <v>169</v>
      </c>
      <c r="D60" s="1" t="s">
        <v>189</v>
      </c>
      <c r="E60" s="1"/>
      <c r="F60" s="52" t="str">
        <f>IF(MATCH(A60,Finish!A:A,0)&gt;0,"Y","")</f>
        <v>Y</v>
      </c>
      <c r="G60" s="53" t="b">
        <f t="shared" si="3"/>
        <v>0</v>
      </c>
      <c r="H60" s="69" t="str">
        <f t="shared" si="0"/>
        <v>Ramsbottom Running Club</v>
      </c>
      <c r="I60" s="51" t="str">
        <f t="shared" si="6"/>
        <v/>
      </c>
      <c r="J60" s="70" t="str">
        <f>IF(OR(H60="",H60=$C$3),"",IF(COUNTIF(H$2:H60,H60)=3,ROW(),""))</f>
        <v/>
      </c>
      <c r="K60" s="69" t="str">
        <f t="shared" si="4"/>
        <v/>
      </c>
      <c r="L60" s="51" t="str">
        <f t="shared" si="7"/>
        <v/>
      </c>
      <c r="M60" s="70" t="str">
        <f>IF(OR(K60="",K60=$C$3),"",IF(COUNTIF(K$2:K60,K60)=3,ROW(),""))</f>
        <v/>
      </c>
    </row>
    <row r="61" spans="1:13" x14ac:dyDescent="0.25">
      <c r="A61" s="52">
        <f t="shared" si="5"/>
        <v>308</v>
      </c>
      <c r="B61" t="s">
        <v>244</v>
      </c>
      <c r="C61" t="s">
        <v>160</v>
      </c>
      <c r="D61" s="1" t="s">
        <v>180</v>
      </c>
      <c r="E61" s="1"/>
      <c r="F61" s="52" t="str">
        <f>IF(MATCH(A61,Finish!A:A,0)&gt;0,"Y","")</f>
        <v>Y</v>
      </c>
      <c r="G61" s="53" t="b">
        <f t="shared" si="3"/>
        <v>0</v>
      </c>
      <c r="H61" s="69" t="str">
        <f t="shared" si="0"/>
        <v>Achille Ratti</v>
      </c>
      <c r="I61" s="51" t="str">
        <f t="shared" si="6"/>
        <v/>
      </c>
      <c r="J61" s="70" t="str">
        <f>IF(OR(H61="",H61=$C$3),"",IF(COUNTIF(H$2:H61,H61)=3,ROW(),""))</f>
        <v/>
      </c>
      <c r="K61" s="69" t="str">
        <f t="shared" si="4"/>
        <v/>
      </c>
      <c r="L61" s="51" t="str">
        <f t="shared" si="7"/>
        <v/>
      </c>
      <c r="M61" s="70" t="str">
        <f>IF(OR(K61="",K61=$C$3),"",IF(COUNTIF(K$2:K61,K61)=3,ROW(),""))</f>
        <v/>
      </c>
    </row>
    <row r="62" spans="1:13" x14ac:dyDescent="0.25">
      <c r="A62" s="52">
        <f t="shared" si="5"/>
        <v>309</v>
      </c>
      <c r="B62" t="s">
        <v>245</v>
      </c>
      <c r="C62" t="s">
        <v>166</v>
      </c>
      <c r="D62" s="1" t="s">
        <v>217</v>
      </c>
      <c r="E62" s="1"/>
      <c r="F62" s="52" t="str">
        <f>IF(MATCH(A62,Finish!A:A,0)&gt;0,"Y","")</f>
        <v>Y</v>
      </c>
      <c r="G62" s="53" t="b">
        <f t="shared" si="3"/>
        <v>0</v>
      </c>
      <c r="H62" s="69" t="str">
        <f t="shared" si="0"/>
        <v>Chorley</v>
      </c>
      <c r="I62" s="51" t="str">
        <f t="shared" si="6"/>
        <v/>
      </c>
      <c r="J62" s="70" t="str">
        <f>IF(OR(H62="",H62=$C$3),"",IF(COUNTIF(H$2:H62,H62)=3,ROW(),""))</f>
        <v/>
      </c>
      <c r="K62" s="69" t="str">
        <f t="shared" si="4"/>
        <v/>
      </c>
      <c r="L62" s="51" t="str">
        <f t="shared" si="7"/>
        <v/>
      </c>
      <c r="M62" s="70" t="str">
        <f>IF(OR(K62="",K62=$C$3),"",IF(COUNTIF(K$2:K62,K62)=3,ROW(),""))</f>
        <v/>
      </c>
    </row>
    <row r="63" spans="1:13" x14ac:dyDescent="0.25">
      <c r="A63" s="52">
        <f t="shared" si="5"/>
        <v>310</v>
      </c>
      <c r="B63" t="s">
        <v>246</v>
      </c>
      <c r="C63" t="s">
        <v>169</v>
      </c>
      <c r="D63" s="1" t="s">
        <v>167</v>
      </c>
      <c r="E63" s="1"/>
      <c r="F63" s="52" t="str">
        <f>IF(MATCH(A63,Finish!A:A,0)&gt;0,"Y","")</f>
        <v>Y</v>
      </c>
      <c r="G63" s="53" t="b">
        <f t="shared" si="3"/>
        <v>0</v>
      </c>
      <c r="H63" s="69" t="str">
        <f t="shared" si="0"/>
        <v>Ramsbottom Running Club</v>
      </c>
      <c r="I63" s="51" t="str">
        <f t="shared" si="6"/>
        <v/>
      </c>
      <c r="J63" s="70" t="str">
        <f>IF(OR(H63="",H63=$C$3),"",IF(COUNTIF(H$2:H63,H63)=3,ROW(),""))</f>
        <v/>
      </c>
      <c r="K63" s="69" t="str">
        <f t="shared" si="4"/>
        <v/>
      </c>
      <c r="L63" s="51" t="str">
        <f t="shared" si="7"/>
        <v/>
      </c>
      <c r="M63" s="70" t="str">
        <f>IF(OR(K63="",K63=$C$3),"",IF(COUNTIF(K$2:K63,K63)=3,ROW(),""))</f>
        <v/>
      </c>
    </row>
    <row r="64" spans="1:13" x14ac:dyDescent="0.25">
      <c r="A64" s="52">
        <f t="shared" si="5"/>
        <v>311</v>
      </c>
      <c r="B64" t="s">
        <v>247</v>
      </c>
      <c r="C64" t="s">
        <v>175</v>
      </c>
      <c r="D64" s="1" t="s">
        <v>158</v>
      </c>
      <c r="E64" s="1"/>
      <c r="F64" s="52" t="str">
        <f>IF(MATCH(A64,Finish!A:A,0)&gt;0,"Y","")</f>
        <v>Y</v>
      </c>
      <c r="G64" s="53" t="b">
        <f t="shared" si="3"/>
        <v>0</v>
      </c>
      <c r="H64" s="69" t="str">
        <f t="shared" si="0"/>
        <v>Accrington Road Runners</v>
      </c>
      <c r="I64" s="51" t="str">
        <f t="shared" si="6"/>
        <v/>
      </c>
      <c r="J64" s="70" t="str">
        <f>IF(OR(H64="",H64=$C$3),"",IF(COUNTIF(H$2:H64,H64)=3,ROW(),""))</f>
        <v/>
      </c>
      <c r="K64" s="69" t="str">
        <f t="shared" si="4"/>
        <v/>
      </c>
      <c r="L64" s="51" t="str">
        <f t="shared" si="7"/>
        <v/>
      </c>
      <c r="M64" s="70" t="str">
        <f>IF(OR(K64="",K64=$C$3),"",IF(COUNTIF(K$2:K64,K64)=3,ROW(),""))</f>
        <v/>
      </c>
    </row>
    <row r="65" spans="1:13" x14ac:dyDescent="0.25">
      <c r="A65" s="52">
        <f t="shared" si="5"/>
        <v>312</v>
      </c>
      <c r="B65" t="s">
        <v>248</v>
      </c>
      <c r="C65" t="s">
        <v>188</v>
      </c>
      <c r="D65" s="1" t="s">
        <v>170</v>
      </c>
      <c r="E65" s="1"/>
      <c r="F65" s="52" t="str">
        <f>IF(MATCH(A65,Finish!A:A,0)&gt;0,"Y","")</f>
        <v>Y</v>
      </c>
      <c r="G65" s="53" t="b">
        <f t="shared" si="3"/>
        <v>0</v>
      </c>
      <c r="H65" s="69" t="str">
        <f t="shared" si="0"/>
        <v>Bury AC</v>
      </c>
      <c r="I65" s="51" t="str">
        <f t="shared" si="6"/>
        <v/>
      </c>
      <c r="J65" s="70" t="str">
        <f>IF(OR(H65="",H65=$C$3),"",IF(COUNTIF(H$2:H65,H65)=3,ROW(),""))</f>
        <v/>
      </c>
      <c r="K65" s="69" t="str">
        <f t="shared" si="4"/>
        <v/>
      </c>
      <c r="L65" s="51" t="str">
        <f t="shared" si="7"/>
        <v/>
      </c>
      <c r="M65" s="70" t="str">
        <f>IF(OR(K65="",K65=$C$3),"",IF(COUNTIF(K$2:K65,K65)=3,ROW(),""))</f>
        <v/>
      </c>
    </row>
    <row r="66" spans="1:13" x14ac:dyDescent="0.25">
      <c r="A66" s="52">
        <f t="shared" si="5"/>
        <v>313</v>
      </c>
      <c r="B66" t="s">
        <v>249</v>
      </c>
      <c r="C66" t="s">
        <v>46</v>
      </c>
      <c r="D66" s="1" t="s">
        <v>167</v>
      </c>
      <c r="E66" s="1"/>
      <c r="F66" s="52" t="str">
        <f>IF(MATCH(A66,Finish!A:A,0)&gt;0,"Y","")</f>
        <v>Y</v>
      </c>
      <c r="G66" s="53" t="b">
        <f t="shared" si="3"/>
        <v>0</v>
      </c>
      <c r="H66" s="69" t="str">
        <f t="shared" si="0"/>
        <v>unattached</v>
      </c>
      <c r="I66" s="51" t="str">
        <f t="shared" si="6"/>
        <v/>
      </c>
      <c r="J66" s="70" t="str">
        <f>IF(OR(H66="",H66=$C$3),"",IF(COUNTIF(H$2:H66,H66)=3,ROW(),""))</f>
        <v/>
      </c>
      <c r="K66" s="69" t="str">
        <f t="shared" si="4"/>
        <v/>
      </c>
      <c r="L66" s="51" t="str">
        <f t="shared" si="7"/>
        <v/>
      </c>
      <c r="M66" s="70" t="str">
        <f>IF(OR(K66="",K66=$C$3),"",IF(COUNTIF(K$2:K66,K66)=3,ROW(),""))</f>
        <v/>
      </c>
    </row>
    <row r="67" spans="1:13" x14ac:dyDescent="0.25">
      <c r="A67" s="52">
        <f t="shared" si="5"/>
        <v>314</v>
      </c>
      <c r="B67" t="s">
        <v>250</v>
      </c>
      <c r="C67" t="s">
        <v>153</v>
      </c>
      <c r="D67" s="1" t="s">
        <v>251</v>
      </c>
      <c r="E67" s="1"/>
      <c r="F67" s="52" t="str">
        <f>IF(MATCH(A67,Finish!A:A,0)&gt;0,"Y","")</f>
        <v>Y</v>
      </c>
      <c r="G67" s="53" t="b">
        <f t="shared" si="3"/>
        <v>0</v>
      </c>
      <c r="H67" s="69" t="str">
        <f t="shared" si="0"/>
        <v>Rossendale Harriers</v>
      </c>
      <c r="I67" s="51" t="str">
        <f t="shared" si="6"/>
        <v/>
      </c>
      <c r="J67" s="70" t="str">
        <f>IF(OR(H67="",H67=$C$3),"",IF(COUNTIF(H$2:H67,H67)=3,ROW(),""))</f>
        <v/>
      </c>
      <c r="K67" s="69" t="str">
        <f t="shared" si="4"/>
        <v/>
      </c>
      <c r="L67" s="51" t="str">
        <f t="shared" si="7"/>
        <v/>
      </c>
      <c r="M67" s="70" t="str">
        <f>IF(OR(K67="",K67=$C$3),"",IF(COUNTIF(K$2:K67,K67)=3,ROW(),""))</f>
        <v/>
      </c>
    </row>
    <row r="68" spans="1:13" x14ac:dyDescent="0.25">
      <c r="A68" s="52">
        <f t="shared" si="5"/>
        <v>315</v>
      </c>
      <c r="B68" t="s">
        <v>252</v>
      </c>
      <c r="C68" t="s">
        <v>157</v>
      </c>
      <c r="D68" s="1" t="s">
        <v>177</v>
      </c>
      <c r="E68" s="1"/>
      <c r="F68" s="52" t="str">
        <f>IF(MATCH(A68,Finish!A:A,0)&gt;0,"Y","")</f>
        <v>Y</v>
      </c>
      <c r="G68" s="53" t="b">
        <f t="shared" si="3"/>
        <v>0</v>
      </c>
      <c r="H68" s="69" t="str">
        <f t="shared" ref="H68:H104" si="8">IF(OR(LEFT(D68,1)="L",C68=""),"",C68)</f>
        <v xml:space="preserve">Calder Valley </v>
      </c>
      <c r="I68" s="51">
        <f t="shared" ref="I68:I99" si="9">IF(J68="","",RANK(J68,J:J,1))</f>
        <v>6</v>
      </c>
      <c r="J68" s="70">
        <f>IF(OR(H68="",H68=$C$3),"",IF(COUNTIF(H$2:H68,H68)=3,ROW(),""))</f>
        <v>68</v>
      </c>
      <c r="K68" s="69" t="str">
        <f t="shared" si="4"/>
        <v/>
      </c>
      <c r="L68" s="51" t="str">
        <f t="shared" ref="L68:L99" si="10">IF(M68="","",RANK(M68,M:M,1))</f>
        <v/>
      </c>
      <c r="M68" s="70" t="str">
        <f>IF(OR(K68="",K68=$C$3),"",IF(COUNTIF(K$2:K68,K68)=3,ROW(),""))</f>
        <v/>
      </c>
    </row>
    <row r="69" spans="1:13" x14ac:dyDescent="0.25">
      <c r="A69" s="52">
        <f t="shared" si="5"/>
        <v>316</v>
      </c>
      <c r="B69" t="s">
        <v>253</v>
      </c>
      <c r="C69" t="s">
        <v>254</v>
      </c>
      <c r="D69" s="1" t="s">
        <v>173</v>
      </c>
      <c r="E69" s="1"/>
      <c r="F69" s="52" t="str">
        <f>IF(MATCH(A69,Finish!A:A,0)&gt;0,"Y","")</f>
        <v>Y</v>
      </c>
      <c r="G69" s="53" t="b">
        <f t="shared" ref="G69:G132" si="11">AND(B69&lt;&gt;"",OR(D69="",D69="M"))</f>
        <v>0</v>
      </c>
      <c r="H69" s="69" t="str">
        <f t="shared" si="8"/>
        <v>FRA</v>
      </c>
      <c r="I69" s="51" t="str">
        <f t="shared" si="9"/>
        <v/>
      </c>
      <c r="J69" s="70" t="str">
        <f>IF(OR(H69="",H69=$C$3),"",IF(COUNTIF(H$2:H69,H69)=3,ROW(),""))</f>
        <v/>
      </c>
      <c r="K69" s="69" t="str">
        <f t="shared" ref="K69:K104" si="12">IF(LEFT(D69,1)="L",C69,"")</f>
        <v/>
      </c>
      <c r="L69" s="51" t="str">
        <f t="shared" si="10"/>
        <v/>
      </c>
      <c r="M69" s="70" t="str">
        <f>IF(OR(K69="",K69=$C$3),"",IF(COUNTIF(K$2:K69,K69)=3,ROW(),""))</f>
        <v/>
      </c>
    </row>
    <row r="70" spans="1:13" x14ac:dyDescent="0.25">
      <c r="A70" s="52">
        <f t="shared" ref="A70:A107" si="13">A69+1</f>
        <v>317</v>
      </c>
      <c r="B70" t="s">
        <v>255</v>
      </c>
      <c r="C70" t="s">
        <v>256</v>
      </c>
      <c r="D70" s="1" t="s">
        <v>215</v>
      </c>
      <c r="E70" s="1"/>
      <c r="F70" s="52" t="str">
        <f>IF(MATCH(A70,Finish!A:A,0)&gt;0,"Y","")</f>
        <v>Y</v>
      </c>
      <c r="G70" s="53" t="b">
        <f t="shared" si="11"/>
        <v>0</v>
      </c>
      <c r="H70" s="69" t="str">
        <f t="shared" si="8"/>
        <v>WFRA</v>
      </c>
      <c r="I70" s="51" t="str">
        <f t="shared" si="9"/>
        <v/>
      </c>
      <c r="J70" s="70" t="str">
        <f>IF(OR(H70="",H70=$C$3),"",IF(COUNTIF(H$2:H70,H70)=3,ROW(),""))</f>
        <v/>
      </c>
      <c r="K70" s="69" t="str">
        <f t="shared" si="12"/>
        <v/>
      </c>
      <c r="L70" s="51" t="str">
        <f t="shared" si="10"/>
        <v/>
      </c>
      <c r="M70" s="70" t="str">
        <f>IF(OR(K70="",K70=$C$3),"",IF(COUNTIF(K$2:K70,K70)=3,ROW(),""))</f>
        <v/>
      </c>
    </row>
    <row r="71" spans="1:13" x14ac:dyDescent="0.25">
      <c r="A71" s="52">
        <f t="shared" si="13"/>
        <v>318</v>
      </c>
      <c r="B71" t="s">
        <v>257</v>
      </c>
      <c r="C71" t="s">
        <v>153</v>
      </c>
      <c r="D71" s="1" t="s">
        <v>189</v>
      </c>
      <c r="E71" s="1"/>
      <c r="F71" s="52" t="str">
        <f>IF(MATCH(A71,Finish!A:A,0)&gt;0,"Y","")</f>
        <v>Y</v>
      </c>
      <c r="G71" s="53" t="b">
        <f t="shared" si="11"/>
        <v>0</v>
      </c>
      <c r="H71" s="69" t="str">
        <f t="shared" si="8"/>
        <v>Rossendale Harriers</v>
      </c>
      <c r="I71" s="51" t="str">
        <f t="shared" si="9"/>
        <v/>
      </c>
      <c r="J71" s="70" t="str">
        <f>IF(OR(H71="",H71=$C$3),"",IF(COUNTIF(H$2:H71,H71)=3,ROW(),""))</f>
        <v/>
      </c>
      <c r="K71" s="69" t="str">
        <f t="shared" si="12"/>
        <v/>
      </c>
      <c r="L71" s="51" t="str">
        <f t="shared" si="10"/>
        <v/>
      </c>
      <c r="M71" s="70" t="str">
        <f>IF(OR(K71="",K71=$C$3),"",IF(COUNTIF(K$2:K71,K71)=3,ROW(),""))</f>
        <v/>
      </c>
    </row>
    <row r="72" spans="1:13" x14ac:dyDescent="0.25">
      <c r="A72" s="52">
        <f t="shared" si="13"/>
        <v>319</v>
      </c>
      <c r="B72" t="s">
        <v>258</v>
      </c>
      <c r="C72" t="s">
        <v>46</v>
      </c>
      <c r="D72" s="1" t="s">
        <v>164</v>
      </c>
      <c r="E72" s="1"/>
      <c r="F72" s="52" t="str">
        <f>IF(MATCH(A72,Finish!A:A,0)&gt;0,"Y","")</f>
        <v>Y</v>
      </c>
      <c r="G72" s="53" t="b">
        <f t="shared" si="11"/>
        <v>0</v>
      </c>
      <c r="H72" s="69" t="str">
        <f t="shared" si="8"/>
        <v>unattached</v>
      </c>
      <c r="I72" s="51" t="str">
        <f t="shared" si="9"/>
        <v/>
      </c>
      <c r="J72" s="70" t="str">
        <f>IF(OR(H72="",H72=$C$3),"",IF(COUNTIF(H$2:H72,H72)=3,ROW(),""))</f>
        <v/>
      </c>
      <c r="K72" s="69" t="str">
        <f t="shared" si="12"/>
        <v/>
      </c>
      <c r="L72" s="51" t="str">
        <f t="shared" si="10"/>
        <v/>
      </c>
      <c r="M72" s="70" t="str">
        <f>IF(OR(K72="",K72=$C$3),"",IF(COUNTIF(K$2:K72,K72)=3,ROW(),""))</f>
        <v/>
      </c>
    </row>
    <row r="73" spans="1:13" x14ac:dyDescent="0.25">
      <c r="A73" s="52">
        <f t="shared" si="13"/>
        <v>320</v>
      </c>
      <c r="B73" t="s">
        <v>259</v>
      </c>
      <c r="C73" t="s">
        <v>260</v>
      </c>
      <c r="D73" s="1" t="s">
        <v>210</v>
      </c>
      <c r="E73" s="1"/>
      <c r="F73" s="52" t="str">
        <f>IF(MATCH(A73,Finish!A:A,0)&gt;0,"Y","")</f>
        <v>Y</v>
      </c>
      <c r="G73" s="53" t="b">
        <f t="shared" si="11"/>
        <v>0</v>
      </c>
      <c r="H73" s="69" t="str">
        <f t="shared" si="8"/>
        <v>Saddleworth Runners</v>
      </c>
      <c r="I73" s="51" t="str">
        <f t="shared" si="9"/>
        <v/>
      </c>
      <c r="J73" s="70" t="str">
        <f>IF(OR(H73="",H73=$C$3),"",IF(COUNTIF(H$2:H73,H73)=3,ROW(),""))</f>
        <v/>
      </c>
      <c r="K73" s="69" t="str">
        <f t="shared" si="12"/>
        <v/>
      </c>
      <c r="L73" s="51" t="str">
        <f t="shared" si="10"/>
        <v/>
      </c>
      <c r="M73" s="70" t="str">
        <f>IF(OR(K73="",K73=$C$3),"",IF(COUNTIF(K$2:K73,K73)=3,ROW(),""))</f>
        <v/>
      </c>
    </row>
    <row r="74" spans="1:13" x14ac:dyDescent="0.25">
      <c r="A74" s="52">
        <f t="shared" si="13"/>
        <v>321</v>
      </c>
      <c r="B74" t="s">
        <v>261</v>
      </c>
      <c r="C74" t="s">
        <v>153</v>
      </c>
      <c r="D74" s="1" t="s">
        <v>195</v>
      </c>
      <c r="E74" s="1"/>
      <c r="F74" s="52" t="str">
        <f>IF(MATCH(A74,Finish!A:A,0)&gt;0,"Y","")</f>
        <v>Y</v>
      </c>
      <c r="G74" s="53" t="b">
        <f t="shared" si="11"/>
        <v>0</v>
      </c>
      <c r="H74" s="69" t="str">
        <f t="shared" si="8"/>
        <v>Rossendale Harriers</v>
      </c>
      <c r="I74" s="51" t="str">
        <f t="shared" si="9"/>
        <v/>
      </c>
      <c r="J74" s="70" t="str">
        <f>IF(OR(H74="",H74=$C$3),"",IF(COUNTIF(H$2:H74,H74)=3,ROW(),""))</f>
        <v/>
      </c>
      <c r="K74" s="69" t="str">
        <f t="shared" si="12"/>
        <v/>
      </c>
      <c r="L74" s="51" t="str">
        <f t="shared" si="10"/>
        <v/>
      </c>
      <c r="M74" s="70" t="str">
        <f>IF(OR(K74="",K74=$C$3),"",IF(COUNTIF(K$2:K74,K74)=3,ROW(),""))</f>
        <v/>
      </c>
    </row>
    <row r="75" spans="1:13" x14ac:dyDescent="0.25">
      <c r="A75" s="52">
        <f t="shared" si="13"/>
        <v>322</v>
      </c>
      <c r="B75" t="s">
        <v>262</v>
      </c>
      <c r="C75" t="s">
        <v>46</v>
      </c>
      <c r="D75" s="1" t="s">
        <v>158</v>
      </c>
      <c r="E75" s="1"/>
      <c r="F75" s="52" t="str">
        <f>IF(MATCH(A75,Finish!A:A,0)&gt;0,"Y","")</f>
        <v>Y</v>
      </c>
      <c r="G75" s="53" t="b">
        <f t="shared" si="11"/>
        <v>0</v>
      </c>
      <c r="H75" s="69" t="str">
        <f t="shared" si="8"/>
        <v>unattached</v>
      </c>
      <c r="I75" s="51" t="str">
        <f t="shared" si="9"/>
        <v/>
      </c>
      <c r="J75" s="70" t="str">
        <f>IF(OR(H75="",H75=$C$3),"",IF(COUNTIF(H$2:H75,H75)=3,ROW(),""))</f>
        <v/>
      </c>
      <c r="K75" s="69" t="str">
        <f t="shared" si="12"/>
        <v/>
      </c>
      <c r="L75" s="51" t="str">
        <f t="shared" si="10"/>
        <v/>
      </c>
      <c r="M75" s="70" t="str">
        <f>IF(OR(K75="",K75=$C$3),"",IF(COUNTIF(K$2:K75,K75)=3,ROW(),""))</f>
        <v/>
      </c>
    </row>
    <row r="76" spans="1:13" x14ac:dyDescent="0.25">
      <c r="A76" s="52">
        <f t="shared" si="13"/>
        <v>323</v>
      </c>
      <c r="B76" t="s">
        <v>263</v>
      </c>
      <c r="C76" t="s">
        <v>169</v>
      </c>
      <c r="D76" s="1" t="s">
        <v>180</v>
      </c>
      <c r="E76" s="1"/>
      <c r="F76" s="52" t="str">
        <f>IF(MATCH(A76,Finish!A:A,0)&gt;0,"Y","")</f>
        <v>Y</v>
      </c>
      <c r="G76" s="53" t="b">
        <f t="shared" si="11"/>
        <v>0</v>
      </c>
      <c r="H76" s="69" t="str">
        <f t="shared" si="8"/>
        <v>Ramsbottom Running Club</v>
      </c>
      <c r="I76" s="51" t="str">
        <f t="shared" si="9"/>
        <v/>
      </c>
      <c r="J76" s="70" t="str">
        <f>IF(OR(H76="",H76=$C$3),"",IF(COUNTIF(H$2:H76,H76)=3,ROW(),""))</f>
        <v/>
      </c>
      <c r="K76" s="69" t="str">
        <f t="shared" si="12"/>
        <v/>
      </c>
      <c r="L76" s="51" t="str">
        <f t="shared" si="10"/>
        <v/>
      </c>
      <c r="M76" s="70" t="str">
        <f>IF(OR(K76="",K76=$C$3),"",IF(COUNTIF(K$2:K76,K76)=3,ROW(),""))</f>
        <v/>
      </c>
    </row>
    <row r="77" spans="1:13" x14ac:dyDescent="0.25">
      <c r="A77" s="52">
        <f t="shared" si="13"/>
        <v>324</v>
      </c>
      <c r="B77" t="s">
        <v>264</v>
      </c>
      <c r="C77" t="s">
        <v>153</v>
      </c>
      <c r="D77" s="1" t="s">
        <v>210</v>
      </c>
      <c r="E77" s="1"/>
      <c r="F77" s="52" t="str">
        <f>IF(MATCH(A77,Finish!A:A,0)&gt;0,"Y","")</f>
        <v>Y</v>
      </c>
      <c r="G77" s="53" t="b">
        <f t="shared" si="11"/>
        <v>0</v>
      </c>
      <c r="H77" s="69" t="str">
        <f t="shared" si="8"/>
        <v>Rossendale Harriers</v>
      </c>
      <c r="I77" s="51" t="str">
        <f t="shared" si="9"/>
        <v/>
      </c>
      <c r="J77" s="70" t="str">
        <f>IF(OR(H77="",H77=$C$3),"",IF(COUNTIF(H$2:H77,H77)=3,ROW(),""))</f>
        <v/>
      </c>
      <c r="K77" s="69" t="str">
        <f t="shared" si="12"/>
        <v/>
      </c>
      <c r="L77" s="51" t="str">
        <f t="shared" si="10"/>
        <v/>
      </c>
      <c r="M77" s="70" t="str">
        <f>IF(OR(K77="",K77=$C$3),"",IF(COUNTIF(K$2:K77,K77)=3,ROW(),""))</f>
        <v/>
      </c>
    </row>
    <row r="78" spans="1:13" x14ac:dyDescent="0.25">
      <c r="A78" s="52">
        <f t="shared" si="13"/>
        <v>325</v>
      </c>
      <c r="B78" t="s">
        <v>265</v>
      </c>
      <c r="C78" t="s">
        <v>229</v>
      </c>
      <c r="D78" s="1" t="s">
        <v>195</v>
      </c>
      <c r="E78" s="1"/>
      <c r="F78" s="52" t="str">
        <f>IF(MATCH(A78,Finish!A:A,0)&gt;0,"Y","")</f>
        <v>Y</v>
      </c>
      <c r="G78" s="53" t="b">
        <f t="shared" si="11"/>
        <v>0</v>
      </c>
      <c r="H78" s="69" t="str">
        <f t="shared" si="8"/>
        <v>Blackburn Road Runners</v>
      </c>
      <c r="I78" s="51" t="str">
        <f t="shared" si="9"/>
        <v/>
      </c>
      <c r="J78" s="70" t="str">
        <f>IF(OR(H78="",H78=$C$3),"",IF(COUNTIF(H$2:H78,H78)=3,ROW(),""))</f>
        <v/>
      </c>
      <c r="K78" s="69" t="str">
        <f t="shared" si="12"/>
        <v/>
      </c>
      <c r="L78" s="51" t="str">
        <f t="shared" si="10"/>
        <v/>
      </c>
      <c r="M78" s="70" t="str">
        <f>IF(OR(K78="",K78=$C$3),"",IF(COUNTIF(K$2:K78,K78)=3,ROW(),""))</f>
        <v/>
      </c>
    </row>
    <row r="79" spans="1:13" x14ac:dyDescent="0.25">
      <c r="A79" s="52">
        <f t="shared" si="13"/>
        <v>326</v>
      </c>
      <c r="B79" t="s">
        <v>266</v>
      </c>
      <c r="C79" t="s">
        <v>46</v>
      </c>
      <c r="D79" s="1" t="s">
        <v>189</v>
      </c>
      <c r="E79" s="1"/>
      <c r="F79" s="52" t="str">
        <f>IF(MATCH(A79,Finish!A:A,0)&gt;0,"Y","")</f>
        <v>Y</v>
      </c>
      <c r="G79" s="53" t="b">
        <f t="shared" si="11"/>
        <v>0</v>
      </c>
      <c r="H79" s="69" t="str">
        <f t="shared" si="8"/>
        <v>unattached</v>
      </c>
      <c r="I79" s="51" t="str">
        <f t="shared" si="9"/>
        <v/>
      </c>
      <c r="J79" s="70" t="str">
        <f>IF(OR(H79="",H79=$C$3),"",IF(COUNTIF(H$2:H79,H79)=3,ROW(),""))</f>
        <v/>
      </c>
      <c r="K79" s="69" t="str">
        <f t="shared" si="12"/>
        <v/>
      </c>
      <c r="L79" s="51" t="str">
        <f t="shared" si="10"/>
        <v/>
      </c>
      <c r="M79" s="70" t="str">
        <f>IF(OR(K79="",K79=$C$3),"",IF(COUNTIF(K$2:K79,K79)=3,ROW(),""))</f>
        <v/>
      </c>
    </row>
    <row r="80" spans="1:13" x14ac:dyDescent="0.25">
      <c r="A80" s="52">
        <f t="shared" si="13"/>
        <v>327</v>
      </c>
      <c r="B80" t="s">
        <v>267</v>
      </c>
      <c r="C80" t="s">
        <v>229</v>
      </c>
      <c r="D80" s="1" t="s">
        <v>195</v>
      </c>
      <c r="E80" s="1"/>
      <c r="F80" s="52" t="str">
        <f>IF(MATCH(A80,Finish!A:A,0)&gt;0,"Y","")</f>
        <v>Y</v>
      </c>
      <c r="G80" s="53" t="b">
        <f t="shared" si="11"/>
        <v>0</v>
      </c>
      <c r="H80" s="69" t="str">
        <f t="shared" si="8"/>
        <v>Blackburn Road Runners</v>
      </c>
      <c r="I80" s="51">
        <f t="shared" si="9"/>
        <v>7</v>
      </c>
      <c r="J80" s="70">
        <f>IF(OR(H80="",H80=$C$3),"",IF(COUNTIF(H$2:H80,H80)=3,ROW(),""))</f>
        <v>80</v>
      </c>
      <c r="K80" s="69" t="str">
        <f t="shared" si="12"/>
        <v/>
      </c>
      <c r="L80" s="51" t="str">
        <f t="shared" si="10"/>
        <v/>
      </c>
      <c r="M80" s="70" t="str">
        <f>IF(OR(K80="",K80=$C$3),"",IF(COUNTIF(K$2:K80,K80)=3,ROW(),""))</f>
        <v/>
      </c>
    </row>
    <row r="81" spans="1:13" x14ac:dyDescent="0.25">
      <c r="A81" s="52">
        <f t="shared" si="13"/>
        <v>328</v>
      </c>
      <c r="B81" t="s">
        <v>268</v>
      </c>
      <c r="C81" t="s">
        <v>157</v>
      </c>
      <c r="D81" s="1" t="s">
        <v>180</v>
      </c>
      <c r="E81" s="1"/>
      <c r="F81" s="52" t="str">
        <f>IF(MATCH(A81,Finish!A:A,0)&gt;0,"Y","")</f>
        <v>Y</v>
      </c>
      <c r="G81" s="53" t="b">
        <f t="shared" si="11"/>
        <v>0</v>
      </c>
      <c r="H81" s="69" t="str">
        <f t="shared" si="8"/>
        <v xml:space="preserve">Calder Valley </v>
      </c>
      <c r="I81" s="51" t="str">
        <f t="shared" si="9"/>
        <v/>
      </c>
      <c r="J81" s="70" t="str">
        <f>IF(OR(H81="",H81=$C$3),"",IF(COUNTIF(H$2:H81,H81)=3,ROW(),""))</f>
        <v/>
      </c>
      <c r="K81" s="69" t="str">
        <f t="shared" si="12"/>
        <v/>
      </c>
      <c r="L81" s="51" t="str">
        <f t="shared" si="10"/>
        <v/>
      </c>
      <c r="M81" s="70" t="str">
        <f>IF(OR(K81="",K81=$C$3),"",IF(COUNTIF(K$2:K81,K81)=3,ROW(),""))</f>
        <v/>
      </c>
    </row>
    <row r="82" spans="1:13" x14ac:dyDescent="0.25">
      <c r="A82" s="52">
        <f t="shared" si="13"/>
        <v>329</v>
      </c>
      <c r="B82" t="s">
        <v>269</v>
      </c>
      <c r="C82" t="s">
        <v>270</v>
      </c>
      <c r="D82" s="1" t="s">
        <v>215</v>
      </c>
      <c r="E82" s="1"/>
      <c r="F82" s="52" t="str">
        <f>IF(MATCH(A82,Finish!A:A,0)&gt;0,"Y","")</f>
        <v>Y</v>
      </c>
      <c r="G82" s="53" t="b">
        <f t="shared" si="11"/>
        <v>0</v>
      </c>
      <c r="H82" s="69" t="str">
        <f t="shared" si="8"/>
        <v>Spectrum Striders</v>
      </c>
      <c r="I82" s="51" t="str">
        <f t="shared" si="9"/>
        <v/>
      </c>
      <c r="J82" s="70" t="str">
        <f>IF(OR(H82="",H82=$C$3),"",IF(COUNTIF(H$2:H82,H82)=3,ROW(),""))</f>
        <v/>
      </c>
      <c r="K82" s="69" t="str">
        <f t="shared" si="12"/>
        <v/>
      </c>
      <c r="L82" s="51" t="str">
        <f t="shared" si="10"/>
        <v/>
      </c>
      <c r="M82" s="70" t="str">
        <f>IF(OR(K82="",K82=$C$3),"",IF(COUNTIF(K$2:K82,K82)=3,ROW(),""))</f>
        <v/>
      </c>
    </row>
    <row r="83" spans="1:13" x14ac:dyDescent="0.25">
      <c r="A83" s="52">
        <f t="shared" si="13"/>
        <v>330</v>
      </c>
      <c r="B83" t="s">
        <v>271</v>
      </c>
      <c r="C83" t="s">
        <v>272</v>
      </c>
      <c r="D83" s="1" t="s">
        <v>210</v>
      </c>
      <c r="E83" s="1"/>
      <c r="F83" s="52" t="str">
        <f>IF(MATCH(A83,Finish!A:A,0)&gt;0,"Y","")</f>
        <v>Y</v>
      </c>
      <c r="G83" s="53" t="b">
        <f t="shared" si="11"/>
        <v>0</v>
      </c>
      <c r="H83" s="69" t="str">
        <f t="shared" si="8"/>
        <v>Made by Mountains</v>
      </c>
      <c r="I83" s="51" t="str">
        <f t="shared" si="9"/>
        <v/>
      </c>
      <c r="J83" s="70" t="str">
        <f>IF(OR(H83="",H83=$C$3),"",IF(COUNTIF(H$2:H83,H83)=3,ROW(),""))</f>
        <v/>
      </c>
      <c r="K83" s="69" t="str">
        <f t="shared" si="12"/>
        <v/>
      </c>
      <c r="L83" s="51" t="str">
        <f t="shared" si="10"/>
        <v/>
      </c>
      <c r="M83" s="70" t="str">
        <f>IF(OR(K83="",K83=$C$3),"",IF(COUNTIF(K$2:K83,K83)=3,ROW(),""))</f>
        <v/>
      </c>
    </row>
    <row r="84" spans="1:13" x14ac:dyDescent="0.25">
      <c r="A84" s="52">
        <f t="shared" si="13"/>
        <v>331</v>
      </c>
      <c r="B84" t="s">
        <v>273</v>
      </c>
      <c r="C84" t="s">
        <v>201</v>
      </c>
      <c r="D84" s="1" t="s">
        <v>180</v>
      </c>
      <c r="E84" s="1"/>
      <c r="F84" s="52" t="str">
        <f>IF(MATCH(A84,Finish!A:A,0)&gt;0,"Y","")</f>
        <v>Y</v>
      </c>
      <c r="G84" s="53" t="b">
        <f t="shared" si="11"/>
        <v>0</v>
      </c>
      <c r="H84" s="69" t="str">
        <f t="shared" si="8"/>
        <v>Todmorden Harriers</v>
      </c>
      <c r="I84" s="51" t="str">
        <f t="shared" si="9"/>
        <v/>
      </c>
      <c r="J84" s="70" t="str">
        <f>IF(OR(H84="",H84=$C$3),"",IF(COUNTIF(H$2:H84,H84)=3,ROW(),""))</f>
        <v/>
      </c>
      <c r="K84" s="69" t="str">
        <f t="shared" si="12"/>
        <v/>
      </c>
      <c r="L84" s="51" t="str">
        <f t="shared" si="10"/>
        <v/>
      </c>
      <c r="M84" s="70" t="str">
        <f>IF(OR(K84="",K84=$C$3),"",IF(COUNTIF(K$2:K84,K84)=3,ROW(),""))</f>
        <v/>
      </c>
    </row>
    <row r="85" spans="1:13" x14ac:dyDescent="0.25">
      <c r="A85" s="52">
        <f t="shared" si="13"/>
        <v>332</v>
      </c>
      <c r="B85" t="s">
        <v>274</v>
      </c>
      <c r="C85" t="s">
        <v>179</v>
      </c>
      <c r="D85" s="1" t="s">
        <v>180</v>
      </c>
      <c r="E85" s="1"/>
      <c r="F85" s="52" t="str">
        <f>IF(MATCH(A85,Finish!A:A,0)&gt;0,"Y","")</f>
        <v>Y</v>
      </c>
      <c r="G85" s="53" t="b">
        <f t="shared" si="11"/>
        <v>0</v>
      </c>
      <c r="H85" s="69" t="str">
        <f t="shared" si="8"/>
        <v>Meltham AC</v>
      </c>
      <c r="I85" s="51" t="str">
        <f t="shared" si="9"/>
        <v/>
      </c>
      <c r="J85" s="70" t="str">
        <f>IF(OR(H85="",H85=$C$3),"",IF(COUNTIF(H$2:H85,H85)=3,ROW(),""))</f>
        <v/>
      </c>
      <c r="K85" s="69" t="str">
        <f t="shared" si="12"/>
        <v/>
      </c>
      <c r="L85" s="51" t="str">
        <f t="shared" si="10"/>
        <v/>
      </c>
      <c r="M85" s="70" t="str">
        <f>IF(OR(K85="",K85=$C$3),"",IF(COUNTIF(K$2:K85,K85)=3,ROW(),""))</f>
        <v/>
      </c>
    </row>
    <row r="86" spans="1:13" x14ac:dyDescent="0.25">
      <c r="A86" s="52">
        <f t="shared" si="13"/>
        <v>333</v>
      </c>
      <c r="B86" t="s">
        <v>275</v>
      </c>
      <c r="C86" t="s">
        <v>179</v>
      </c>
      <c r="D86" s="1" t="s">
        <v>180</v>
      </c>
      <c r="E86" s="1"/>
      <c r="F86" s="52" t="str">
        <f>IF(MATCH(A86,Finish!A:A,0)&gt;0,"Y","")</f>
        <v>Y</v>
      </c>
      <c r="G86" s="53" t="b">
        <f t="shared" si="11"/>
        <v>0</v>
      </c>
      <c r="H86" s="69" t="str">
        <f t="shared" si="8"/>
        <v>Meltham AC</v>
      </c>
      <c r="I86" s="51">
        <f t="shared" si="9"/>
        <v>8</v>
      </c>
      <c r="J86" s="70">
        <f>IF(OR(H86="",H86=$C$3),"",IF(COUNTIF(H$2:H86,H86)=3,ROW(),""))</f>
        <v>86</v>
      </c>
      <c r="K86" s="69" t="str">
        <f t="shared" si="12"/>
        <v/>
      </c>
      <c r="L86" s="51" t="str">
        <f t="shared" si="10"/>
        <v/>
      </c>
      <c r="M86" s="70" t="str">
        <f>IF(OR(K86="",K86=$C$3),"",IF(COUNTIF(K$2:K86,K86)=3,ROW(),""))</f>
        <v/>
      </c>
    </row>
    <row r="87" spans="1:13" x14ac:dyDescent="0.25">
      <c r="A87" s="52">
        <f t="shared" si="13"/>
        <v>334</v>
      </c>
      <c r="B87" t="s">
        <v>276</v>
      </c>
      <c r="C87" t="s">
        <v>219</v>
      </c>
      <c r="D87" s="1" t="s">
        <v>164</v>
      </c>
      <c r="E87" s="1"/>
      <c r="F87" s="52" t="str">
        <f>IF(MATCH(A87,Finish!A:A,0)&gt;0,"Y","")</f>
        <v>Y</v>
      </c>
      <c r="G87" s="53" t="b">
        <f t="shared" si="11"/>
        <v>0</v>
      </c>
      <c r="H87" s="69" t="str">
        <f t="shared" si="8"/>
        <v>Barlick Fell Runners</v>
      </c>
      <c r="I87" s="51">
        <f t="shared" si="9"/>
        <v>9</v>
      </c>
      <c r="J87" s="70">
        <f>IF(OR(H87="",H87=$C$3),"",IF(COUNTIF(H$2:H87,H87)=3,ROW(),""))</f>
        <v>87</v>
      </c>
      <c r="K87" s="69" t="str">
        <f t="shared" si="12"/>
        <v/>
      </c>
      <c r="L87" s="51" t="str">
        <f t="shared" si="10"/>
        <v/>
      </c>
      <c r="M87" s="70" t="str">
        <f>IF(OR(K87="",K87=$C$3),"",IF(COUNTIF(K$2:K87,K87)=3,ROW(),""))</f>
        <v/>
      </c>
    </row>
    <row r="88" spans="1:13" x14ac:dyDescent="0.25">
      <c r="A88" s="52">
        <f t="shared" si="13"/>
        <v>335</v>
      </c>
      <c r="B88"/>
      <c r="C88"/>
      <c r="D88" s="1"/>
      <c r="E88" s="1"/>
      <c r="F88" s="52" t="e">
        <f>IF(MATCH(A88,Finish!A:A,0)&gt;0,"Y","")</f>
        <v>#N/A</v>
      </c>
      <c r="G88" s="53" t="b">
        <f t="shared" si="11"/>
        <v>0</v>
      </c>
      <c r="H88" s="69" t="str">
        <f t="shared" si="8"/>
        <v/>
      </c>
      <c r="I88" s="51" t="str">
        <f t="shared" si="9"/>
        <v/>
      </c>
      <c r="J88" s="70" t="str">
        <f>IF(OR(H88="",H88=$C$3),"",IF(COUNTIF(H$2:H88,H88)=3,ROW(),""))</f>
        <v/>
      </c>
      <c r="K88" s="69" t="str">
        <f t="shared" si="12"/>
        <v/>
      </c>
      <c r="L88" s="51" t="str">
        <f t="shared" si="10"/>
        <v/>
      </c>
      <c r="M88" s="70" t="str">
        <f>IF(OR(K88="",K88=$C$3),"",IF(COUNTIF(K$2:K88,K88)=3,ROW(),""))</f>
        <v/>
      </c>
    </row>
    <row r="89" spans="1:13" x14ac:dyDescent="0.25">
      <c r="A89" s="52">
        <f t="shared" si="13"/>
        <v>336</v>
      </c>
      <c r="B89"/>
      <c r="C89"/>
      <c r="D89" s="1"/>
      <c r="E89" s="1"/>
      <c r="F89" s="52" t="e">
        <f>IF(MATCH(A89,Finish!A:A,0)&gt;0,"Y","")</f>
        <v>#N/A</v>
      </c>
      <c r="G89" s="53" t="b">
        <f t="shared" si="11"/>
        <v>0</v>
      </c>
      <c r="H89" s="69" t="str">
        <f t="shared" si="8"/>
        <v/>
      </c>
      <c r="I89" s="51" t="str">
        <f t="shared" si="9"/>
        <v/>
      </c>
      <c r="J89" s="70" t="str">
        <f>IF(OR(H89="",H89=$C$3),"",IF(COUNTIF(H$2:H89,H89)=3,ROW(),""))</f>
        <v/>
      </c>
      <c r="K89" s="69" t="str">
        <f t="shared" si="12"/>
        <v/>
      </c>
      <c r="L89" s="51" t="str">
        <f t="shared" si="10"/>
        <v/>
      </c>
      <c r="M89" s="70" t="str">
        <f>IF(OR(K89="",K89=$C$3),"",IF(COUNTIF(K$2:K89,K89)=3,ROW(),""))</f>
        <v/>
      </c>
    </row>
    <row r="90" spans="1:13" x14ac:dyDescent="0.25">
      <c r="A90" s="52">
        <f t="shared" si="13"/>
        <v>337</v>
      </c>
      <c r="B90"/>
      <c r="C90"/>
      <c r="D90" s="1"/>
      <c r="E90" s="1"/>
      <c r="F90" s="52" t="e">
        <f>IF(MATCH(A90,Finish!A:A,0)&gt;0,"Y","")</f>
        <v>#N/A</v>
      </c>
      <c r="G90" s="53" t="b">
        <f t="shared" si="11"/>
        <v>0</v>
      </c>
      <c r="H90" s="69" t="str">
        <f t="shared" si="8"/>
        <v/>
      </c>
      <c r="I90" s="51" t="str">
        <f t="shared" si="9"/>
        <v/>
      </c>
      <c r="J90" s="70" t="str">
        <f>IF(OR(H90="",H90=$C$3),"",IF(COUNTIF(H$2:H90,H90)=3,ROW(),""))</f>
        <v/>
      </c>
      <c r="K90" s="69" t="str">
        <f t="shared" si="12"/>
        <v/>
      </c>
      <c r="L90" s="51" t="str">
        <f t="shared" si="10"/>
        <v/>
      </c>
      <c r="M90" s="70" t="str">
        <f>IF(OR(K90="",K90=$C$3),"",IF(COUNTIF(K$2:K90,K90)=3,ROW(),""))</f>
        <v/>
      </c>
    </row>
    <row r="91" spans="1:13" x14ac:dyDescent="0.25">
      <c r="A91" s="52">
        <f t="shared" si="13"/>
        <v>338</v>
      </c>
      <c r="B91"/>
      <c r="C91"/>
      <c r="D91" s="1"/>
      <c r="E91" s="1"/>
      <c r="F91" s="52" t="e">
        <f>IF(MATCH(A91,Finish!A:A,0)&gt;0,"Y","")</f>
        <v>#N/A</v>
      </c>
      <c r="G91" s="53" t="b">
        <f t="shared" si="11"/>
        <v>0</v>
      </c>
      <c r="H91" s="69" t="str">
        <f t="shared" si="8"/>
        <v/>
      </c>
      <c r="I91" s="51" t="str">
        <f t="shared" si="9"/>
        <v/>
      </c>
      <c r="J91" s="70" t="str">
        <f>IF(OR(H91="",H91=$C$3),"",IF(COUNTIF(H$2:H91,H91)=3,ROW(),""))</f>
        <v/>
      </c>
      <c r="K91" s="69" t="str">
        <f t="shared" si="12"/>
        <v/>
      </c>
      <c r="L91" s="51" t="str">
        <f t="shared" si="10"/>
        <v/>
      </c>
      <c r="M91" s="70" t="str">
        <f>IF(OR(K91="",K91=$C$3),"",IF(COUNTIF(K$2:K91,K91)=3,ROW(),""))</f>
        <v/>
      </c>
    </row>
    <row r="92" spans="1:13" x14ac:dyDescent="0.25">
      <c r="A92" s="52">
        <f t="shared" si="13"/>
        <v>339</v>
      </c>
      <c r="B92"/>
      <c r="C92"/>
      <c r="D92" s="1"/>
      <c r="E92" s="1"/>
      <c r="F92" s="52" t="e">
        <f>IF(MATCH(A92,Finish!A:A,0)&gt;0,"Y","")</f>
        <v>#N/A</v>
      </c>
      <c r="G92" s="53" t="b">
        <f t="shared" si="11"/>
        <v>0</v>
      </c>
      <c r="H92" s="69" t="str">
        <f t="shared" si="8"/>
        <v/>
      </c>
      <c r="I92" s="51" t="str">
        <f t="shared" si="9"/>
        <v/>
      </c>
      <c r="J92" s="70" t="str">
        <f>IF(OR(H92="",H92=$C$3),"",IF(COUNTIF(H$2:H92,H92)=3,ROW(),""))</f>
        <v/>
      </c>
      <c r="K92" s="69" t="str">
        <f t="shared" si="12"/>
        <v/>
      </c>
      <c r="L92" s="51" t="str">
        <f t="shared" si="10"/>
        <v/>
      </c>
      <c r="M92" s="70" t="str">
        <f>IF(OR(K92="",K92=$C$3),"",IF(COUNTIF(K$2:K92,K92)=3,ROW(),""))</f>
        <v/>
      </c>
    </row>
    <row r="93" spans="1:13" x14ac:dyDescent="0.25">
      <c r="A93" s="52">
        <f t="shared" si="13"/>
        <v>340</v>
      </c>
      <c r="B93"/>
      <c r="C93"/>
      <c r="D93" s="1"/>
      <c r="E93" s="1"/>
      <c r="F93" s="52" t="e">
        <f>IF(MATCH(A93,Finish!A:A,0)&gt;0,"Y","")</f>
        <v>#N/A</v>
      </c>
      <c r="G93" s="53" t="b">
        <f t="shared" si="11"/>
        <v>0</v>
      </c>
      <c r="H93" s="69" t="str">
        <f t="shared" si="8"/>
        <v/>
      </c>
      <c r="I93" s="51" t="str">
        <f t="shared" si="9"/>
        <v/>
      </c>
      <c r="J93" s="70" t="str">
        <f>IF(OR(H93="",H93=$C$3),"",IF(COUNTIF(H$2:H93,H93)=3,ROW(),""))</f>
        <v/>
      </c>
      <c r="K93" s="69" t="str">
        <f t="shared" si="12"/>
        <v/>
      </c>
      <c r="L93" s="51" t="str">
        <f t="shared" si="10"/>
        <v/>
      </c>
      <c r="M93" s="70" t="str">
        <f>IF(OR(K93="",K93=$C$3),"",IF(COUNTIF(K$2:K93,K93)=3,ROW(),""))</f>
        <v/>
      </c>
    </row>
    <row r="94" spans="1:13" x14ac:dyDescent="0.25">
      <c r="A94" s="52">
        <f t="shared" si="13"/>
        <v>341</v>
      </c>
      <c r="B94"/>
      <c r="C94"/>
      <c r="D94" s="1"/>
      <c r="E94" s="1"/>
      <c r="F94" s="52" t="e">
        <f>IF(MATCH(A94,Finish!A:A,0)&gt;0,"Y","")</f>
        <v>#N/A</v>
      </c>
      <c r="G94" s="53" t="b">
        <f t="shared" si="11"/>
        <v>0</v>
      </c>
      <c r="H94" s="69" t="str">
        <f t="shared" si="8"/>
        <v/>
      </c>
      <c r="I94" s="51" t="str">
        <f t="shared" si="9"/>
        <v/>
      </c>
      <c r="J94" s="70" t="str">
        <f>IF(OR(H94="",H94=$C$3),"",IF(COUNTIF(H$2:H94,H94)=3,ROW(),""))</f>
        <v/>
      </c>
      <c r="K94" s="69" t="str">
        <f t="shared" si="12"/>
        <v/>
      </c>
      <c r="L94" s="51" t="str">
        <f t="shared" si="10"/>
        <v/>
      </c>
      <c r="M94" s="70" t="str">
        <f>IF(OR(K94="",K94=$C$3),"",IF(COUNTIF(K$2:K94,K94)=3,ROW(),""))</f>
        <v/>
      </c>
    </row>
    <row r="95" spans="1:13" x14ac:dyDescent="0.25">
      <c r="A95" s="52">
        <f t="shared" si="13"/>
        <v>342</v>
      </c>
      <c r="B95"/>
      <c r="C95"/>
      <c r="D95" s="1"/>
      <c r="E95" s="1"/>
      <c r="F95" s="52" t="e">
        <f>IF(MATCH(A95,Finish!A:A,0)&gt;0,"Y","")</f>
        <v>#N/A</v>
      </c>
      <c r="G95" s="53" t="b">
        <f t="shared" si="11"/>
        <v>0</v>
      </c>
      <c r="H95" s="69" t="str">
        <f t="shared" si="8"/>
        <v/>
      </c>
      <c r="I95" s="51" t="str">
        <f t="shared" si="9"/>
        <v/>
      </c>
      <c r="J95" s="70" t="str">
        <f>IF(OR(H95="",H95=$C$3),"",IF(COUNTIF(H$2:H95,H95)=3,ROW(),""))</f>
        <v/>
      </c>
      <c r="K95" s="69" t="str">
        <f t="shared" si="12"/>
        <v/>
      </c>
      <c r="L95" s="51" t="str">
        <f t="shared" si="10"/>
        <v/>
      </c>
      <c r="M95" s="70" t="str">
        <f>IF(OR(K95="",K95=$C$3),"",IF(COUNTIF(K$2:K95,K95)=3,ROW(),""))</f>
        <v/>
      </c>
    </row>
    <row r="96" spans="1:13" x14ac:dyDescent="0.25">
      <c r="A96" s="52">
        <f t="shared" si="13"/>
        <v>343</v>
      </c>
      <c r="B96"/>
      <c r="C96"/>
      <c r="D96" s="1"/>
      <c r="E96" s="1"/>
      <c r="F96" s="52" t="e">
        <f>IF(MATCH(A96,Finish!A:A,0)&gt;0,"Y","")</f>
        <v>#N/A</v>
      </c>
      <c r="G96" s="53" t="b">
        <f t="shared" si="11"/>
        <v>0</v>
      </c>
      <c r="H96" s="69" t="str">
        <f t="shared" si="8"/>
        <v/>
      </c>
      <c r="I96" s="51" t="str">
        <f t="shared" si="9"/>
        <v/>
      </c>
      <c r="J96" s="70" t="str">
        <f>IF(OR(H96="",H96=$C$3),"",IF(COUNTIF(H$2:H96,H96)=3,ROW(),""))</f>
        <v/>
      </c>
      <c r="K96" s="69" t="str">
        <f t="shared" si="12"/>
        <v/>
      </c>
      <c r="L96" s="51" t="str">
        <f t="shared" si="10"/>
        <v/>
      </c>
      <c r="M96" s="70" t="str">
        <f>IF(OR(K96="",K96=$C$3),"",IF(COUNTIF(K$2:K96,K96)=3,ROW(),""))</f>
        <v/>
      </c>
    </row>
    <row r="97" spans="1:13" x14ac:dyDescent="0.25">
      <c r="A97" s="52">
        <f t="shared" si="13"/>
        <v>344</v>
      </c>
      <c r="B97"/>
      <c r="C97"/>
      <c r="D97" s="1"/>
      <c r="E97" s="1"/>
      <c r="F97" s="52" t="e">
        <f>IF(MATCH(A97,Finish!A:A,0)&gt;0,"Y","")</f>
        <v>#N/A</v>
      </c>
      <c r="G97" s="53" t="b">
        <f t="shared" si="11"/>
        <v>0</v>
      </c>
      <c r="H97" s="69" t="str">
        <f t="shared" si="8"/>
        <v/>
      </c>
      <c r="I97" s="51" t="str">
        <f t="shared" si="9"/>
        <v/>
      </c>
      <c r="J97" s="70" t="str">
        <f>IF(OR(H97="",H97=$C$3),"",IF(COUNTIF(H$2:H97,H97)=3,ROW(),""))</f>
        <v/>
      </c>
      <c r="K97" s="69" t="str">
        <f t="shared" si="12"/>
        <v/>
      </c>
      <c r="L97" s="51" t="str">
        <f t="shared" si="10"/>
        <v/>
      </c>
      <c r="M97" s="70" t="str">
        <f>IF(OR(K97="",K97=$C$3),"",IF(COUNTIF(K$2:K97,K97)=3,ROW(),""))</f>
        <v/>
      </c>
    </row>
    <row r="98" spans="1:13" x14ac:dyDescent="0.25">
      <c r="A98" s="52">
        <f t="shared" si="13"/>
        <v>345</v>
      </c>
      <c r="B98"/>
      <c r="C98"/>
      <c r="D98" s="1"/>
      <c r="E98" s="1"/>
      <c r="F98" s="52" t="e">
        <f>IF(MATCH(A98,Finish!A:A,0)&gt;0,"Y","")</f>
        <v>#N/A</v>
      </c>
      <c r="G98" s="53" t="b">
        <f t="shared" si="11"/>
        <v>0</v>
      </c>
      <c r="H98" s="69" t="str">
        <f t="shared" si="8"/>
        <v/>
      </c>
      <c r="I98" s="51" t="str">
        <f t="shared" si="9"/>
        <v/>
      </c>
      <c r="J98" s="70" t="str">
        <f>IF(OR(H98="",H98=$C$3),"",IF(COUNTIF(H$2:H98,H98)=3,ROW(),""))</f>
        <v/>
      </c>
      <c r="K98" s="69" t="str">
        <f t="shared" si="12"/>
        <v/>
      </c>
      <c r="L98" s="51" t="str">
        <f t="shared" si="10"/>
        <v/>
      </c>
      <c r="M98" s="70" t="str">
        <f>IF(OR(K98="",K98=$C$3),"",IF(COUNTIF(K$2:K98,K98)=3,ROW(),""))</f>
        <v/>
      </c>
    </row>
    <row r="99" spans="1:13" x14ac:dyDescent="0.25">
      <c r="A99" s="52">
        <f t="shared" si="13"/>
        <v>346</v>
      </c>
      <c r="B99"/>
      <c r="C99"/>
      <c r="D99" s="1"/>
      <c r="E99" s="1"/>
      <c r="F99" s="52" t="e">
        <f>IF(MATCH(A99,Finish!A:A,0)&gt;0,"Y","")</f>
        <v>#N/A</v>
      </c>
      <c r="G99" s="53" t="b">
        <f t="shared" si="11"/>
        <v>0</v>
      </c>
      <c r="H99" s="69" t="str">
        <f t="shared" si="8"/>
        <v/>
      </c>
      <c r="I99" s="51" t="str">
        <f t="shared" si="9"/>
        <v/>
      </c>
      <c r="J99" s="70" t="str">
        <f>IF(OR(H99="",H99=$C$3),"",IF(COUNTIF(H$2:H99,H99)=3,ROW(),""))</f>
        <v/>
      </c>
      <c r="K99" s="69" t="str">
        <f t="shared" si="12"/>
        <v/>
      </c>
      <c r="L99" s="51" t="str">
        <f t="shared" si="10"/>
        <v/>
      </c>
      <c r="M99" s="70" t="str">
        <f>IF(OR(K99="",K99=$C$3),"",IF(COUNTIF(K$2:K99,K99)=3,ROW(),""))</f>
        <v/>
      </c>
    </row>
    <row r="100" spans="1:13" x14ac:dyDescent="0.25">
      <c r="A100" s="52">
        <f t="shared" si="13"/>
        <v>347</v>
      </c>
      <c r="B100"/>
      <c r="C100"/>
      <c r="D100" s="1"/>
      <c r="E100" s="1"/>
      <c r="F100" s="52" t="e">
        <f>IF(MATCH(A100,Finish!A:A,0)&gt;0,"Y","")</f>
        <v>#N/A</v>
      </c>
      <c r="G100" s="53" t="b">
        <f t="shared" si="11"/>
        <v>0</v>
      </c>
      <c r="H100" s="69" t="str">
        <f t="shared" si="8"/>
        <v/>
      </c>
      <c r="I100" s="51" t="str">
        <f t="shared" ref="I100:I108" si="14">IF(J100="","",RANK(J100,J:J,1))</f>
        <v/>
      </c>
      <c r="J100" s="70" t="str">
        <f>IF(OR(H100="",H100=$C$3),"",IF(COUNTIF(H$2:H100,H100)=3,ROW(),""))</f>
        <v/>
      </c>
      <c r="K100" s="69" t="str">
        <f t="shared" si="12"/>
        <v/>
      </c>
      <c r="L100" s="51" t="str">
        <f t="shared" ref="L100:L108" si="15">IF(M100="","",RANK(M100,M:M,1))</f>
        <v/>
      </c>
      <c r="M100" s="70" t="str">
        <f>IF(OR(K100="",K100=$C$3),"",IF(COUNTIF(K$2:K100,K100)=3,ROW(),""))</f>
        <v/>
      </c>
    </row>
    <row r="101" spans="1:13" x14ac:dyDescent="0.25">
      <c r="A101" s="52">
        <f t="shared" si="13"/>
        <v>348</v>
      </c>
      <c r="B101"/>
      <c r="C101"/>
      <c r="D101" s="1"/>
      <c r="E101" s="1"/>
      <c r="F101" s="52" t="e">
        <f>IF(MATCH(A101,Finish!A:A,0)&gt;0,"Y","")</f>
        <v>#N/A</v>
      </c>
      <c r="G101" s="53" t="b">
        <f t="shared" si="11"/>
        <v>0</v>
      </c>
      <c r="H101" s="69" t="str">
        <f t="shared" si="8"/>
        <v/>
      </c>
      <c r="I101" s="51" t="str">
        <f t="shared" si="14"/>
        <v/>
      </c>
      <c r="J101" s="70" t="str">
        <f>IF(OR(H101="",H101=$C$3),"",IF(COUNTIF(H$2:H101,H101)=3,ROW(),""))</f>
        <v/>
      </c>
      <c r="K101" s="69" t="str">
        <f t="shared" si="12"/>
        <v/>
      </c>
      <c r="L101" s="51" t="str">
        <f t="shared" si="15"/>
        <v/>
      </c>
      <c r="M101" s="70" t="str">
        <f>IF(OR(K101="",K101=$C$3),"",IF(COUNTIF(K$2:K101,K101)=3,ROW(),""))</f>
        <v/>
      </c>
    </row>
    <row r="102" spans="1:13" x14ac:dyDescent="0.25">
      <c r="A102" s="52">
        <f t="shared" si="13"/>
        <v>349</v>
      </c>
      <c r="B102"/>
      <c r="C102"/>
      <c r="D102" s="1"/>
      <c r="E102" s="1"/>
      <c r="F102" s="52" t="e">
        <f>IF(MATCH(A102,Finish!A:A,0)&gt;0,"Y","")</f>
        <v>#N/A</v>
      </c>
      <c r="G102" s="53" t="b">
        <f t="shared" si="11"/>
        <v>0</v>
      </c>
      <c r="H102" s="69" t="str">
        <f t="shared" si="8"/>
        <v/>
      </c>
      <c r="I102" s="51" t="str">
        <f t="shared" si="14"/>
        <v/>
      </c>
      <c r="J102" s="70" t="str">
        <f>IF(OR(H102="",H102=$C$3),"",IF(COUNTIF(H$2:H102,H102)=3,ROW(),""))</f>
        <v/>
      </c>
      <c r="K102" s="69" t="str">
        <f t="shared" si="12"/>
        <v/>
      </c>
      <c r="L102" s="51" t="str">
        <f t="shared" si="15"/>
        <v/>
      </c>
      <c r="M102" s="70" t="str">
        <f>IF(OR(K102="",K102=$C$3),"",IF(COUNTIF(K$2:K102,K102)=3,ROW(),""))</f>
        <v/>
      </c>
    </row>
    <row r="103" spans="1:13" x14ac:dyDescent="0.25">
      <c r="A103" s="52">
        <f t="shared" si="13"/>
        <v>350</v>
      </c>
      <c r="B103"/>
      <c r="C103"/>
      <c r="D103" s="1"/>
      <c r="E103" s="1"/>
      <c r="F103" s="52" t="e">
        <f>IF(MATCH(A103,Finish!A:A,0)&gt;0,"Y","")</f>
        <v>#N/A</v>
      </c>
      <c r="G103" s="53" t="b">
        <f t="shared" si="11"/>
        <v>0</v>
      </c>
      <c r="H103" s="69" t="str">
        <f t="shared" si="8"/>
        <v/>
      </c>
      <c r="I103" s="51" t="str">
        <f t="shared" si="14"/>
        <v/>
      </c>
      <c r="J103" s="70" t="str">
        <f>IF(OR(H103="",H103=$C$3),"",IF(COUNTIF(H$2:H103,H103)=3,ROW(),""))</f>
        <v/>
      </c>
      <c r="K103" s="69" t="str">
        <f t="shared" si="12"/>
        <v/>
      </c>
      <c r="L103" s="51" t="str">
        <f t="shared" si="15"/>
        <v/>
      </c>
      <c r="M103" s="70" t="str">
        <f>IF(OR(K103="",K103=$C$3),"",IF(COUNTIF(K$2:K103,K103)=3,ROW(),""))</f>
        <v/>
      </c>
    </row>
    <row r="104" spans="1:13" x14ac:dyDescent="0.25">
      <c r="A104" s="52">
        <f t="shared" si="13"/>
        <v>351</v>
      </c>
      <c r="B104"/>
      <c r="C104"/>
      <c r="D104" s="1"/>
      <c r="E104" s="1"/>
      <c r="F104" s="52" t="e">
        <f>IF(MATCH(A104,Finish!A:A,0)&gt;0,"Y","")</f>
        <v>#N/A</v>
      </c>
      <c r="G104" s="53" t="b">
        <f t="shared" si="11"/>
        <v>0</v>
      </c>
      <c r="H104" s="69" t="str">
        <f t="shared" si="8"/>
        <v/>
      </c>
      <c r="I104" s="51" t="str">
        <f t="shared" si="14"/>
        <v/>
      </c>
      <c r="J104" s="70" t="str">
        <f>IF(OR(H104="",H104=$C$3),"",IF(COUNTIF(H$2:H104,H104)=3,ROW(),""))</f>
        <v/>
      </c>
      <c r="K104" s="69" t="str">
        <f t="shared" si="12"/>
        <v/>
      </c>
      <c r="L104" s="51" t="str">
        <f t="shared" si="15"/>
        <v/>
      </c>
      <c r="M104" s="70" t="str">
        <f>IF(OR(K104="",K104=$C$3),"",IF(COUNTIF(K$2:K104,K104)=3,ROW(),""))</f>
        <v/>
      </c>
    </row>
    <row r="105" spans="1:13" x14ac:dyDescent="0.25">
      <c r="A105" s="52">
        <f t="shared" si="13"/>
        <v>352</v>
      </c>
      <c r="B105"/>
      <c r="C105"/>
      <c r="D105" s="1"/>
      <c r="E105" s="1"/>
      <c r="F105" s="52" t="e">
        <f>IF(MATCH(A105,Finish!A:A,0)&gt;0,"Y","")</f>
        <v>#N/A</v>
      </c>
      <c r="G105" s="53" t="b">
        <f t="shared" si="11"/>
        <v>0</v>
      </c>
      <c r="H105" s="69" t="str">
        <f>IF(OR(LEFT(D105,1)="L",C105=""),"",C105)</f>
        <v/>
      </c>
      <c r="I105" s="51" t="str">
        <f t="shared" si="14"/>
        <v/>
      </c>
      <c r="J105" s="70" t="str">
        <f>IF(OR(H105="",H105=$C$3),"",IF(COUNTIF(H$2:H105,H105)=3,ROW(),""))</f>
        <v/>
      </c>
      <c r="K105" s="69" t="str">
        <f>IF(LEFT(D105,1)="L",C105,"")</f>
        <v/>
      </c>
      <c r="L105" s="51" t="str">
        <f t="shared" si="15"/>
        <v/>
      </c>
      <c r="M105" s="70" t="str">
        <f>IF(OR(K105="",K105=$C$3),"",IF(COUNTIF(K$2:K105,K105)=3,ROW(),""))</f>
        <v/>
      </c>
    </row>
    <row r="106" spans="1:13" x14ac:dyDescent="0.25">
      <c r="A106" s="52">
        <f t="shared" si="13"/>
        <v>353</v>
      </c>
      <c r="B106"/>
      <c r="C106"/>
      <c r="D106" s="1"/>
      <c r="E106" s="1"/>
      <c r="F106" s="52" t="e">
        <f>IF(MATCH(A106,Finish!A:A,0)&gt;0,"Y","")</f>
        <v>#N/A</v>
      </c>
      <c r="G106" s="53" t="b">
        <f t="shared" si="11"/>
        <v>0</v>
      </c>
      <c r="H106" s="69" t="str">
        <f>IF(OR(LEFT(D106,1)="L",C106=""),"",C106)</f>
        <v/>
      </c>
      <c r="I106" s="51" t="str">
        <f t="shared" si="14"/>
        <v/>
      </c>
      <c r="J106" s="70" t="str">
        <f>IF(OR(H106="",H106=$C$3),"",IF(COUNTIF(H$2:H106,H106)=3,ROW(),""))</f>
        <v/>
      </c>
      <c r="K106" s="69" t="str">
        <f>IF(LEFT(D106,1)="L",C106,"")</f>
        <v/>
      </c>
      <c r="L106" s="51" t="str">
        <f t="shared" si="15"/>
        <v/>
      </c>
      <c r="M106" s="70" t="str">
        <f>IF(OR(K106="",K106=$C$3),"",IF(COUNTIF(K$2:K106,K106)=3,ROW(),""))</f>
        <v/>
      </c>
    </row>
    <row r="107" spans="1:13" x14ac:dyDescent="0.25">
      <c r="A107" s="52">
        <f t="shared" si="13"/>
        <v>354</v>
      </c>
      <c r="B107"/>
      <c r="C107"/>
      <c r="D107" s="1"/>
      <c r="E107" s="1"/>
      <c r="F107" s="52" t="e">
        <f>IF(MATCH(A107,Finish!A:A,0)&gt;0,"Y","")</f>
        <v>#N/A</v>
      </c>
      <c r="G107" s="53" t="b">
        <f t="shared" si="11"/>
        <v>0</v>
      </c>
      <c r="H107" s="69" t="str">
        <f>IF(OR(LEFT(D107,1)="L",C107=""),"",C107)</f>
        <v/>
      </c>
      <c r="I107" s="51" t="str">
        <f t="shared" si="14"/>
        <v/>
      </c>
      <c r="J107" s="70" t="str">
        <f>IF(OR(H107="",H107=$C$3),"",IF(COUNTIF(H$2:H107,H107)=3,ROW(),""))</f>
        <v/>
      </c>
      <c r="K107" s="69" t="str">
        <f>IF(LEFT(D107,1)="L",C107,"")</f>
        <v/>
      </c>
      <c r="L107" s="51" t="str">
        <f t="shared" si="15"/>
        <v/>
      </c>
      <c r="M107" s="70" t="str">
        <f>IF(OR(K107="",K107=$C$3),"",IF(COUNTIF(K$2:K107,K107)=3,ROW(),""))</f>
        <v/>
      </c>
    </row>
    <row r="108" spans="1:13" x14ac:dyDescent="0.25">
      <c r="A108" s="52">
        <f t="shared" ref="A108:A171" si="16">A107+1</f>
        <v>355</v>
      </c>
      <c r="B108"/>
      <c r="C108"/>
      <c r="D108" s="1"/>
      <c r="E108" s="1"/>
      <c r="F108" s="52" t="e">
        <f>IF(MATCH(A108,Finish!A:A,0)&gt;0,"Y","")</f>
        <v>#N/A</v>
      </c>
      <c r="G108" s="53" t="b">
        <f t="shared" si="11"/>
        <v>0</v>
      </c>
      <c r="H108" s="69" t="str">
        <f>IF(OR(LEFT(D108,1)="L",C108=""),"",C108)</f>
        <v/>
      </c>
      <c r="I108" s="51" t="str">
        <f t="shared" si="14"/>
        <v/>
      </c>
      <c r="J108" s="70" t="str">
        <f>IF(OR(H108="",H108=$C$3),"",IF(COUNTIF(H$2:H108,H108)=3,ROW(),""))</f>
        <v/>
      </c>
      <c r="K108" s="69" t="str">
        <f>IF(LEFT(D108,1)="L",C108,"")</f>
        <v/>
      </c>
      <c r="L108" s="51" t="str">
        <f t="shared" si="15"/>
        <v/>
      </c>
      <c r="M108" s="70" t="str">
        <f>IF(OR(K108="",K108=$C$3),"",IF(COUNTIF(K$2:K108,K108)=3,ROW(),""))</f>
        <v/>
      </c>
    </row>
    <row r="109" spans="1:13" x14ac:dyDescent="0.25">
      <c r="A109" s="52">
        <f t="shared" si="16"/>
        <v>356</v>
      </c>
      <c r="B109"/>
      <c r="C109"/>
      <c r="D109" s="1"/>
      <c r="E109" s="1"/>
      <c r="F109" s="52" t="e">
        <f>IF(MATCH(A109,Finish!A:A,0)&gt;0,"Y","")</f>
        <v>#N/A</v>
      </c>
      <c r="G109" s="53" t="b">
        <f t="shared" si="11"/>
        <v>0</v>
      </c>
      <c r="H109" s="69" t="str">
        <f t="shared" ref="H109:H172" si="17">IF(OR(LEFT(D109,1)="L",C109=""),"",C109)</f>
        <v/>
      </c>
      <c r="I109" s="51" t="str">
        <f t="shared" ref="I109:I172" si="18">IF(J109="","",RANK(J109,J:J,1))</f>
        <v/>
      </c>
      <c r="J109" s="70" t="str">
        <f>IF(OR(H109="",H109=$C$3),"",IF(COUNTIF(H$2:H109,H109)=3,ROW(),""))</f>
        <v/>
      </c>
      <c r="K109" s="69" t="str">
        <f t="shared" ref="K109:K172" si="19">IF(LEFT(D109,1)="L",C109,"")</f>
        <v/>
      </c>
      <c r="L109" s="51" t="str">
        <f t="shared" ref="L109:L172" si="20">IF(M109="","",RANK(M109,M:M,1))</f>
        <v/>
      </c>
      <c r="M109" s="70" t="str">
        <f>IF(OR(K109="",K109=$C$3),"",IF(COUNTIF(K$2:K109,K109)=3,ROW(),""))</f>
        <v/>
      </c>
    </row>
    <row r="110" spans="1:13" x14ac:dyDescent="0.25">
      <c r="A110" s="52">
        <f t="shared" si="16"/>
        <v>357</v>
      </c>
      <c r="B110"/>
      <c r="C110"/>
      <c r="D110" s="1"/>
      <c r="E110" s="1"/>
      <c r="F110" s="52" t="e">
        <f>IF(MATCH(A110,Finish!A:A,0)&gt;0,"Y","")</f>
        <v>#N/A</v>
      </c>
      <c r="G110" s="53" t="b">
        <f t="shared" si="11"/>
        <v>0</v>
      </c>
      <c r="H110" s="69" t="str">
        <f t="shared" si="17"/>
        <v/>
      </c>
      <c r="I110" s="51" t="str">
        <f t="shared" si="18"/>
        <v/>
      </c>
      <c r="J110" s="70" t="str">
        <f>IF(OR(H110="",H110=$C$3),"",IF(COUNTIF(H$2:H110,H110)=3,ROW(),""))</f>
        <v/>
      </c>
      <c r="K110" s="69" t="str">
        <f t="shared" si="19"/>
        <v/>
      </c>
      <c r="L110" s="51" t="str">
        <f t="shared" si="20"/>
        <v/>
      </c>
      <c r="M110" s="70" t="str">
        <f>IF(OR(K110="",K110=$C$3),"",IF(COUNTIF(K$2:K110,K110)=3,ROW(),""))</f>
        <v/>
      </c>
    </row>
    <row r="111" spans="1:13" x14ac:dyDescent="0.25">
      <c r="A111" s="52">
        <f t="shared" si="16"/>
        <v>358</v>
      </c>
      <c r="B111"/>
      <c r="C111"/>
      <c r="D111" s="1"/>
      <c r="E111" s="1"/>
      <c r="F111" s="52" t="e">
        <f>IF(MATCH(A111,Finish!A:A,0)&gt;0,"Y","")</f>
        <v>#N/A</v>
      </c>
      <c r="G111" s="53" t="b">
        <f t="shared" si="11"/>
        <v>0</v>
      </c>
      <c r="H111" s="69" t="str">
        <f t="shared" si="17"/>
        <v/>
      </c>
      <c r="I111" s="51" t="str">
        <f t="shared" si="18"/>
        <v/>
      </c>
      <c r="J111" s="70" t="str">
        <f>IF(OR(H111="",H111=$C$3),"",IF(COUNTIF(H$2:H111,H111)=3,ROW(),""))</f>
        <v/>
      </c>
      <c r="K111" s="69" t="str">
        <f t="shared" si="19"/>
        <v/>
      </c>
      <c r="L111" s="51" t="str">
        <f t="shared" si="20"/>
        <v/>
      </c>
      <c r="M111" s="70" t="str">
        <f>IF(OR(K111="",K111=$C$3),"",IF(COUNTIF(K$2:K111,K111)=3,ROW(),""))</f>
        <v/>
      </c>
    </row>
    <row r="112" spans="1:13" x14ac:dyDescent="0.25">
      <c r="A112" s="52">
        <f t="shared" si="16"/>
        <v>359</v>
      </c>
      <c r="B112"/>
      <c r="C112"/>
      <c r="D112" s="1"/>
      <c r="E112" s="1"/>
      <c r="F112" s="52" t="e">
        <f>IF(MATCH(A112,Finish!A:A,0)&gt;0,"Y","")</f>
        <v>#N/A</v>
      </c>
      <c r="G112" s="53" t="b">
        <f t="shared" si="11"/>
        <v>0</v>
      </c>
      <c r="H112" s="69" t="str">
        <f t="shared" si="17"/>
        <v/>
      </c>
      <c r="I112" s="51" t="str">
        <f t="shared" si="18"/>
        <v/>
      </c>
      <c r="J112" s="70" t="str">
        <f>IF(OR(H112="",H112=$C$3),"",IF(COUNTIF(H$2:H112,H112)=3,ROW(),""))</f>
        <v/>
      </c>
      <c r="K112" s="69" t="str">
        <f t="shared" si="19"/>
        <v/>
      </c>
      <c r="L112" s="51" t="str">
        <f t="shared" si="20"/>
        <v/>
      </c>
      <c r="M112" s="70" t="str">
        <f>IF(OR(K112="",K112=$C$3),"",IF(COUNTIF(K$2:K112,K112)=3,ROW(),""))</f>
        <v/>
      </c>
    </row>
    <row r="113" spans="1:13" x14ac:dyDescent="0.25">
      <c r="A113" s="52">
        <f t="shared" si="16"/>
        <v>360</v>
      </c>
      <c r="B113"/>
      <c r="C113"/>
      <c r="D113" s="1"/>
      <c r="E113" s="1"/>
      <c r="F113" s="52" t="e">
        <f>IF(MATCH(A113,Finish!A:A,0)&gt;0,"Y","")</f>
        <v>#N/A</v>
      </c>
      <c r="G113" s="53" t="b">
        <f t="shared" si="11"/>
        <v>0</v>
      </c>
      <c r="H113" s="69" t="str">
        <f t="shared" si="17"/>
        <v/>
      </c>
      <c r="I113" s="51" t="str">
        <f t="shared" si="18"/>
        <v/>
      </c>
      <c r="J113" s="70" t="str">
        <f>IF(OR(H113="",H113=$C$3),"",IF(COUNTIF(H$2:H113,H113)=3,ROW(),""))</f>
        <v/>
      </c>
      <c r="K113" s="69" t="str">
        <f t="shared" si="19"/>
        <v/>
      </c>
      <c r="L113" s="51" t="str">
        <f t="shared" si="20"/>
        <v/>
      </c>
      <c r="M113" s="70" t="str">
        <f>IF(OR(K113="",K113=$C$3),"",IF(COUNTIF(K$2:K113,K113)=3,ROW(),""))</f>
        <v/>
      </c>
    </row>
    <row r="114" spans="1:13" x14ac:dyDescent="0.25">
      <c r="A114" s="52">
        <f t="shared" si="16"/>
        <v>361</v>
      </c>
      <c r="B114"/>
      <c r="C114"/>
      <c r="D114" s="1"/>
      <c r="E114" s="1"/>
      <c r="F114" s="52" t="e">
        <f>IF(MATCH(A114,Finish!A:A,0)&gt;0,"Y","")</f>
        <v>#N/A</v>
      </c>
      <c r="G114" s="53" t="b">
        <f t="shared" si="11"/>
        <v>0</v>
      </c>
      <c r="H114" s="69" t="str">
        <f t="shared" si="17"/>
        <v/>
      </c>
      <c r="I114" s="51" t="str">
        <f t="shared" si="18"/>
        <v/>
      </c>
      <c r="J114" s="70" t="str">
        <f>IF(OR(H114="",H114=$C$3),"",IF(COUNTIF(H$2:H114,H114)=3,ROW(),""))</f>
        <v/>
      </c>
      <c r="K114" s="69" t="str">
        <f t="shared" si="19"/>
        <v/>
      </c>
      <c r="L114" s="51" t="str">
        <f t="shared" si="20"/>
        <v/>
      </c>
      <c r="M114" s="70" t="str">
        <f>IF(OR(K114="",K114=$C$3),"",IF(COUNTIF(K$2:K114,K114)=3,ROW(),""))</f>
        <v/>
      </c>
    </row>
    <row r="115" spans="1:13" x14ac:dyDescent="0.25">
      <c r="A115" s="52">
        <f t="shared" si="16"/>
        <v>362</v>
      </c>
      <c r="B115"/>
      <c r="C115"/>
      <c r="D115" s="1"/>
      <c r="E115" s="1"/>
      <c r="F115" s="52" t="e">
        <f>IF(MATCH(A115,Finish!A:A,0)&gt;0,"Y","")</f>
        <v>#N/A</v>
      </c>
      <c r="G115" s="53" t="b">
        <f t="shared" si="11"/>
        <v>0</v>
      </c>
      <c r="H115" s="69" t="str">
        <f t="shared" si="17"/>
        <v/>
      </c>
      <c r="I115" s="51" t="str">
        <f t="shared" si="18"/>
        <v/>
      </c>
      <c r="J115" s="70" t="str">
        <f>IF(OR(H115="",H115=$C$3),"",IF(COUNTIF(H$2:H115,H115)=3,ROW(),""))</f>
        <v/>
      </c>
      <c r="K115" s="69" t="str">
        <f t="shared" si="19"/>
        <v/>
      </c>
      <c r="L115" s="51" t="str">
        <f t="shared" si="20"/>
        <v/>
      </c>
      <c r="M115" s="70" t="str">
        <f>IF(OR(K115="",K115=$C$3),"",IF(COUNTIF(K$2:K115,K115)=3,ROW(),""))</f>
        <v/>
      </c>
    </row>
    <row r="116" spans="1:13" x14ac:dyDescent="0.25">
      <c r="A116" s="52">
        <f t="shared" si="16"/>
        <v>363</v>
      </c>
      <c r="B116"/>
      <c r="C116"/>
      <c r="D116" s="1"/>
      <c r="E116" s="1"/>
      <c r="F116" s="52" t="e">
        <f>IF(MATCH(A116,Finish!A:A,0)&gt;0,"Y","")</f>
        <v>#N/A</v>
      </c>
      <c r="G116" s="53" t="b">
        <f t="shared" si="11"/>
        <v>0</v>
      </c>
      <c r="H116" s="69" t="str">
        <f t="shared" si="17"/>
        <v/>
      </c>
      <c r="I116" s="51" t="str">
        <f t="shared" si="18"/>
        <v/>
      </c>
      <c r="J116" s="70" t="str">
        <f>IF(OR(H116="",H116=$C$3),"",IF(COUNTIF(H$2:H116,H116)=3,ROW(),""))</f>
        <v/>
      </c>
      <c r="K116" s="69" t="str">
        <f t="shared" si="19"/>
        <v/>
      </c>
      <c r="L116" s="51" t="str">
        <f t="shared" si="20"/>
        <v/>
      </c>
      <c r="M116" s="70" t="str">
        <f>IF(OR(K116="",K116=$C$3),"",IF(COUNTIF(K$2:K116,K116)=3,ROW(),""))</f>
        <v/>
      </c>
    </row>
    <row r="117" spans="1:13" x14ac:dyDescent="0.25">
      <c r="A117" s="52">
        <f t="shared" si="16"/>
        <v>364</v>
      </c>
      <c r="B117"/>
      <c r="C117"/>
      <c r="D117" s="1"/>
      <c r="E117" s="1"/>
      <c r="F117" s="52" t="e">
        <f>IF(MATCH(A117,Finish!A:A,0)&gt;0,"Y","")</f>
        <v>#N/A</v>
      </c>
      <c r="G117" s="53" t="b">
        <f t="shared" si="11"/>
        <v>0</v>
      </c>
      <c r="H117" s="69" t="str">
        <f t="shared" si="17"/>
        <v/>
      </c>
      <c r="I117" s="51" t="str">
        <f t="shared" si="18"/>
        <v/>
      </c>
      <c r="J117" s="70" t="str">
        <f>IF(OR(H117="",H117=$C$3),"",IF(COUNTIF(H$2:H117,H117)=3,ROW(),""))</f>
        <v/>
      </c>
      <c r="K117" s="69" t="str">
        <f t="shared" si="19"/>
        <v/>
      </c>
      <c r="L117" s="51" t="str">
        <f t="shared" si="20"/>
        <v/>
      </c>
      <c r="M117" s="70" t="str">
        <f>IF(OR(K117="",K117=$C$3),"",IF(COUNTIF(K$2:K117,K117)=3,ROW(),""))</f>
        <v/>
      </c>
    </row>
    <row r="118" spans="1:13" x14ac:dyDescent="0.25">
      <c r="A118" s="52">
        <f t="shared" si="16"/>
        <v>365</v>
      </c>
      <c r="B118"/>
      <c r="C118"/>
      <c r="D118" s="1"/>
      <c r="E118" s="1"/>
      <c r="F118" s="52" t="e">
        <f>IF(MATCH(A118,Finish!A:A,0)&gt;0,"Y","")</f>
        <v>#N/A</v>
      </c>
      <c r="G118" s="53" t="b">
        <f t="shared" si="11"/>
        <v>0</v>
      </c>
      <c r="H118" s="69" t="str">
        <f t="shared" si="17"/>
        <v/>
      </c>
      <c r="I118" s="51" t="str">
        <f t="shared" si="18"/>
        <v/>
      </c>
      <c r="J118" s="70" t="str">
        <f>IF(OR(H118="",H118=$C$3),"",IF(COUNTIF(H$2:H118,H118)=3,ROW(),""))</f>
        <v/>
      </c>
      <c r="K118" s="69" t="str">
        <f t="shared" si="19"/>
        <v/>
      </c>
      <c r="L118" s="51" t="str">
        <f t="shared" si="20"/>
        <v/>
      </c>
      <c r="M118" s="70" t="str">
        <f>IF(OR(K118="",K118=$C$3),"",IF(COUNTIF(K$2:K118,K118)=3,ROW(),""))</f>
        <v/>
      </c>
    </row>
    <row r="119" spans="1:13" x14ac:dyDescent="0.25">
      <c r="A119" s="52">
        <f t="shared" si="16"/>
        <v>366</v>
      </c>
      <c r="B119"/>
      <c r="C119"/>
      <c r="D119" s="1"/>
      <c r="E119" s="1"/>
      <c r="F119" s="52" t="e">
        <f>IF(MATCH(A119,Finish!A:A,0)&gt;0,"Y","")</f>
        <v>#N/A</v>
      </c>
      <c r="G119" s="53" t="b">
        <f t="shared" si="11"/>
        <v>0</v>
      </c>
      <c r="H119" s="69" t="str">
        <f t="shared" si="17"/>
        <v/>
      </c>
      <c r="I119" s="51" t="str">
        <f t="shared" si="18"/>
        <v/>
      </c>
      <c r="J119" s="70" t="str">
        <f>IF(OR(H119="",H119=$C$3),"",IF(COUNTIF(H$2:H119,H119)=3,ROW(),""))</f>
        <v/>
      </c>
      <c r="K119" s="69" t="str">
        <f t="shared" si="19"/>
        <v/>
      </c>
      <c r="L119" s="51" t="str">
        <f t="shared" si="20"/>
        <v/>
      </c>
      <c r="M119" s="70" t="str">
        <f>IF(OR(K119="",K119=$C$3),"",IF(COUNTIF(K$2:K119,K119)=3,ROW(),""))</f>
        <v/>
      </c>
    </row>
    <row r="120" spans="1:13" x14ac:dyDescent="0.25">
      <c r="A120" s="52">
        <f t="shared" si="16"/>
        <v>367</v>
      </c>
      <c r="B120"/>
      <c r="C120"/>
      <c r="D120" s="1"/>
      <c r="E120" s="1"/>
      <c r="F120" s="52" t="e">
        <f>IF(MATCH(A120,Finish!A:A,0)&gt;0,"Y","")</f>
        <v>#N/A</v>
      </c>
      <c r="G120" s="53" t="b">
        <f t="shared" si="11"/>
        <v>0</v>
      </c>
      <c r="H120" s="69" t="str">
        <f t="shared" si="17"/>
        <v/>
      </c>
      <c r="I120" s="51" t="str">
        <f t="shared" si="18"/>
        <v/>
      </c>
      <c r="J120" s="70" t="str">
        <f>IF(OR(H120="",H120=$C$3),"",IF(COUNTIF(H$2:H120,H120)=3,ROW(),""))</f>
        <v/>
      </c>
      <c r="K120" s="69" t="str">
        <f t="shared" si="19"/>
        <v/>
      </c>
      <c r="L120" s="51" t="str">
        <f t="shared" si="20"/>
        <v/>
      </c>
      <c r="M120" s="70" t="str">
        <f>IF(OR(K120="",K120=$C$3),"",IF(COUNTIF(K$2:K120,K120)=3,ROW(),""))</f>
        <v/>
      </c>
    </row>
    <row r="121" spans="1:13" x14ac:dyDescent="0.25">
      <c r="A121" s="52">
        <f t="shared" si="16"/>
        <v>368</v>
      </c>
      <c r="B121"/>
      <c r="C121"/>
      <c r="D121" s="1"/>
      <c r="E121" s="1"/>
      <c r="F121" s="52" t="e">
        <f>IF(MATCH(A121,Finish!A:A,0)&gt;0,"Y","")</f>
        <v>#N/A</v>
      </c>
      <c r="G121" s="53" t="b">
        <f t="shared" si="11"/>
        <v>0</v>
      </c>
      <c r="H121" s="69" t="str">
        <f t="shared" si="17"/>
        <v/>
      </c>
      <c r="I121" s="51" t="str">
        <f t="shared" si="18"/>
        <v/>
      </c>
      <c r="J121" s="70" t="str">
        <f>IF(OR(H121="",H121=$C$3),"",IF(COUNTIF(H$2:H121,H121)=3,ROW(),""))</f>
        <v/>
      </c>
      <c r="K121" s="69" t="str">
        <f t="shared" si="19"/>
        <v/>
      </c>
      <c r="L121" s="51" t="str">
        <f t="shared" si="20"/>
        <v/>
      </c>
      <c r="M121" s="70" t="str">
        <f>IF(OR(K121="",K121=$C$3),"",IF(COUNTIF(K$2:K121,K121)=3,ROW(),""))</f>
        <v/>
      </c>
    </row>
    <row r="122" spans="1:13" x14ac:dyDescent="0.25">
      <c r="A122" s="52">
        <f t="shared" si="16"/>
        <v>369</v>
      </c>
      <c r="B122"/>
      <c r="C122"/>
      <c r="D122" s="1"/>
      <c r="E122" s="1"/>
      <c r="F122" s="52" t="e">
        <f>IF(MATCH(A122,Finish!A:A,0)&gt;0,"Y","")</f>
        <v>#N/A</v>
      </c>
      <c r="G122" s="53" t="b">
        <f t="shared" si="11"/>
        <v>0</v>
      </c>
      <c r="H122" s="69" t="str">
        <f t="shared" si="17"/>
        <v/>
      </c>
      <c r="I122" s="51" t="str">
        <f t="shared" si="18"/>
        <v/>
      </c>
      <c r="J122" s="70" t="str">
        <f>IF(OR(H122="",H122=$C$3),"",IF(COUNTIF(H$2:H122,H122)=3,ROW(),""))</f>
        <v/>
      </c>
      <c r="K122" s="69" t="str">
        <f t="shared" si="19"/>
        <v/>
      </c>
      <c r="L122" s="51" t="str">
        <f t="shared" si="20"/>
        <v/>
      </c>
      <c r="M122" s="70" t="str">
        <f>IF(OR(K122="",K122=$C$3),"",IF(COUNTIF(K$2:K122,K122)=3,ROW(),""))</f>
        <v/>
      </c>
    </row>
    <row r="123" spans="1:13" x14ac:dyDescent="0.25">
      <c r="A123" s="52">
        <f t="shared" si="16"/>
        <v>370</v>
      </c>
      <c r="B123"/>
      <c r="C123"/>
      <c r="D123" s="1"/>
      <c r="E123" s="1"/>
      <c r="F123" s="52" t="e">
        <f>IF(MATCH(A123,Finish!A:A,0)&gt;0,"Y","")</f>
        <v>#N/A</v>
      </c>
      <c r="G123" s="53" t="b">
        <f t="shared" si="11"/>
        <v>0</v>
      </c>
      <c r="H123" s="69" t="str">
        <f t="shared" si="17"/>
        <v/>
      </c>
      <c r="I123" s="51" t="str">
        <f t="shared" si="18"/>
        <v/>
      </c>
      <c r="J123" s="70" t="str">
        <f>IF(OR(H123="",H123=$C$3),"",IF(COUNTIF(H$2:H123,H123)=3,ROW(),""))</f>
        <v/>
      </c>
      <c r="K123" s="69" t="str">
        <f t="shared" si="19"/>
        <v/>
      </c>
      <c r="L123" s="51" t="str">
        <f t="shared" si="20"/>
        <v/>
      </c>
      <c r="M123" s="70" t="str">
        <f>IF(OR(K123="",K123=$C$3),"",IF(COUNTIF(K$2:K123,K123)=3,ROW(),""))</f>
        <v/>
      </c>
    </row>
    <row r="124" spans="1:13" x14ac:dyDescent="0.25">
      <c r="A124" s="52">
        <f t="shared" si="16"/>
        <v>371</v>
      </c>
      <c r="B124"/>
      <c r="C124"/>
      <c r="D124" s="1"/>
      <c r="E124" s="1"/>
      <c r="F124" s="52" t="e">
        <f>IF(MATCH(A124,Finish!A:A,0)&gt;0,"Y","")</f>
        <v>#N/A</v>
      </c>
      <c r="G124" s="53" t="b">
        <f t="shared" si="11"/>
        <v>0</v>
      </c>
      <c r="H124" s="69" t="str">
        <f t="shared" si="17"/>
        <v/>
      </c>
      <c r="I124" s="51" t="str">
        <f t="shared" si="18"/>
        <v/>
      </c>
      <c r="J124" s="70" t="str">
        <f>IF(OR(H124="",H124=$C$3),"",IF(COUNTIF(H$2:H124,H124)=3,ROW(),""))</f>
        <v/>
      </c>
      <c r="K124" s="69" t="str">
        <f t="shared" si="19"/>
        <v/>
      </c>
      <c r="L124" s="51" t="str">
        <f t="shared" si="20"/>
        <v/>
      </c>
      <c r="M124" s="70" t="str">
        <f>IF(OR(K124="",K124=$C$3),"",IF(COUNTIF(K$2:K124,K124)=3,ROW(),""))</f>
        <v/>
      </c>
    </row>
    <row r="125" spans="1:13" x14ac:dyDescent="0.25">
      <c r="A125" s="52">
        <f t="shared" si="16"/>
        <v>372</v>
      </c>
      <c r="B125"/>
      <c r="C125"/>
      <c r="D125" s="1"/>
      <c r="E125" s="1"/>
      <c r="F125" s="52" t="e">
        <f>IF(MATCH(A125,Finish!A:A,0)&gt;0,"Y","")</f>
        <v>#N/A</v>
      </c>
      <c r="G125" s="53" t="b">
        <f t="shared" si="11"/>
        <v>0</v>
      </c>
      <c r="H125" s="69" t="str">
        <f t="shared" si="17"/>
        <v/>
      </c>
      <c r="I125" s="51" t="str">
        <f t="shared" si="18"/>
        <v/>
      </c>
      <c r="J125" s="70" t="str">
        <f>IF(OR(H125="",H125=$C$3),"",IF(COUNTIF(H$2:H125,H125)=3,ROW(),""))</f>
        <v/>
      </c>
      <c r="K125" s="69" t="str">
        <f t="shared" si="19"/>
        <v/>
      </c>
      <c r="L125" s="51" t="str">
        <f t="shared" si="20"/>
        <v/>
      </c>
      <c r="M125" s="70" t="str">
        <f>IF(OR(K125="",K125=$C$3),"",IF(COUNTIF(K$2:K125,K125)=3,ROW(),""))</f>
        <v/>
      </c>
    </row>
    <row r="126" spans="1:13" x14ac:dyDescent="0.25">
      <c r="A126" s="52">
        <f t="shared" si="16"/>
        <v>373</v>
      </c>
      <c r="B126"/>
      <c r="C126"/>
      <c r="D126" s="1"/>
      <c r="E126" s="1"/>
      <c r="F126" s="52" t="e">
        <f>IF(MATCH(A126,Finish!A:A,0)&gt;0,"Y","")</f>
        <v>#N/A</v>
      </c>
      <c r="G126" s="53" t="b">
        <f t="shared" si="11"/>
        <v>0</v>
      </c>
      <c r="H126" s="69" t="str">
        <f t="shared" si="17"/>
        <v/>
      </c>
      <c r="I126" s="51" t="str">
        <f t="shared" si="18"/>
        <v/>
      </c>
      <c r="J126" s="70" t="str">
        <f>IF(OR(H126="",H126=$C$3),"",IF(COUNTIF(H$2:H126,H126)=3,ROW(),""))</f>
        <v/>
      </c>
      <c r="K126" s="69" t="str">
        <f t="shared" si="19"/>
        <v/>
      </c>
      <c r="L126" s="51" t="str">
        <f t="shared" si="20"/>
        <v/>
      </c>
      <c r="M126" s="70" t="str">
        <f>IF(OR(K126="",K126=$C$3),"",IF(COUNTIF(K$2:K126,K126)=3,ROW(),""))</f>
        <v/>
      </c>
    </row>
    <row r="127" spans="1:13" x14ac:dyDescent="0.25">
      <c r="A127" s="52">
        <f t="shared" si="16"/>
        <v>374</v>
      </c>
      <c r="B127"/>
      <c r="C127"/>
      <c r="D127" s="1"/>
      <c r="E127" s="1"/>
      <c r="F127" s="52" t="e">
        <f>IF(MATCH(A127,Finish!A:A,0)&gt;0,"Y","")</f>
        <v>#N/A</v>
      </c>
      <c r="G127" s="53" t="b">
        <f t="shared" si="11"/>
        <v>0</v>
      </c>
      <c r="H127" s="69" t="str">
        <f t="shared" si="17"/>
        <v/>
      </c>
      <c r="I127" s="51" t="str">
        <f t="shared" si="18"/>
        <v/>
      </c>
      <c r="J127" s="70" t="str">
        <f>IF(OR(H127="",H127=$C$3),"",IF(COUNTIF(H$2:H127,H127)=3,ROW(),""))</f>
        <v/>
      </c>
      <c r="K127" s="69" t="str">
        <f t="shared" si="19"/>
        <v/>
      </c>
      <c r="L127" s="51" t="str">
        <f t="shared" si="20"/>
        <v/>
      </c>
      <c r="M127" s="70" t="str">
        <f>IF(OR(K127="",K127=$C$3),"",IF(COUNTIF(K$2:K127,K127)=3,ROW(),""))</f>
        <v/>
      </c>
    </row>
    <row r="128" spans="1:13" x14ac:dyDescent="0.25">
      <c r="A128" s="52">
        <f t="shared" si="16"/>
        <v>375</v>
      </c>
      <c r="B128"/>
      <c r="C128"/>
      <c r="D128" s="1"/>
      <c r="E128" s="1"/>
      <c r="F128" s="52" t="e">
        <f>IF(MATCH(A128,Finish!A:A,0)&gt;0,"Y","")</f>
        <v>#N/A</v>
      </c>
      <c r="G128" s="53" t="b">
        <f t="shared" si="11"/>
        <v>0</v>
      </c>
      <c r="H128" s="69" t="str">
        <f t="shared" si="17"/>
        <v/>
      </c>
      <c r="I128" s="51" t="str">
        <f t="shared" si="18"/>
        <v/>
      </c>
      <c r="J128" s="70" t="str">
        <f>IF(OR(H128="",H128=$C$3),"",IF(COUNTIF(H$2:H128,H128)=3,ROW(),""))</f>
        <v/>
      </c>
      <c r="K128" s="69" t="str">
        <f t="shared" si="19"/>
        <v/>
      </c>
      <c r="L128" s="51" t="str">
        <f t="shared" si="20"/>
        <v/>
      </c>
      <c r="M128" s="70" t="str">
        <f>IF(OR(K128="",K128=$C$3),"",IF(COUNTIF(K$2:K128,K128)=3,ROW(),""))</f>
        <v/>
      </c>
    </row>
    <row r="129" spans="1:13" x14ac:dyDescent="0.25">
      <c r="A129" s="52">
        <f t="shared" si="16"/>
        <v>376</v>
      </c>
      <c r="B129"/>
      <c r="C129"/>
      <c r="D129" s="1"/>
      <c r="E129" s="1"/>
      <c r="F129" s="52" t="e">
        <f>IF(MATCH(A129,Finish!A:A,0)&gt;0,"Y","")</f>
        <v>#N/A</v>
      </c>
      <c r="G129" s="53" t="b">
        <f t="shared" si="11"/>
        <v>0</v>
      </c>
      <c r="H129" s="69" t="str">
        <f t="shared" si="17"/>
        <v/>
      </c>
      <c r="I129" s="51" t="str">
        <f t="shared" si="18"/>
        <v/>
      </c>
      <c r="J129" s="70" t="str">
        <f>IF(OR(H129="",H129=$C$3),"",IF(COUNTIF(H$2:H129,H129)=3,ROW(),""))</f>
        <v/>
      </c>
      <c r="K129" s="69" t="str">
        <f t="shared" si="19"/>
        <v/>
      </c>
      <c r="L129" s="51" t="str">
        <f t="shared" si="20"/>
        <v/>
      </c>
      <c r="M129" s="70" t="str">
        <f>IF(OR(K129="",K129=$C$3),"",IF(COUNTIF(K$2:K129,K129)=3,ROW(),""))</f>
        <v/>
      </c>
    </row>
    <row r="130" spans="1:13" x14ac:dyDescent="0.25">
      <c r="A130" s="52">
        <f t="shared" si="16"/>
        <v>377</v>
      </c>
      <c r="B130"/>
      <c r="C130"/>
      <c r="D130" s="1"/>
      <c r="E130" s="1"/>
      <c r="F130" s="52" t="e">
        <f>IF(MATCH(A130,Finish!A:A,0)&gt;0,"Y","")</f>
        <v>#N/A</v>
      </c>
      <c r="G130" s="53" t="b">
        <f t="shared" si="11"/>
        <v>0</v>
      </c>
      <c r="H130" s="69" t="str">
        <f t="shared" si="17"/>
        <v/>
      </c>
      <c r="I130" s="51" t="str">
        <f t="shared" si="18"/>
        <v/>
      </c>
      <c r="J130" s="70" t="str">
        <f>IF(OR(H130="",H130=$C$3),"",IF(COUNTIF(H$2:H130,H130)=3,ROW(),""))</f>
        <v/>
      </c>
      <c r="K130" s="69" t="str">
        <f t="shared" si="19"/>
        <v/>
      </c>
      <c r="L130" s="51" t="str">
        <f t="shared" si="20"/>
        <v/>
      </c>
      <c r="M130" s="70" t="str">
        <f>IF(OR(K130="",K130=$C$3),"",IF(COUNTIF(K$2:K130,K130)=3,ROW(),""))</f>
        <v/>
      </c>
    </row>
    <row r="131" spans="1:13" x14ac:dyDescent="0.25">
      <c r="A131" s="52">
        <f t="shared" si="16"/>
        <v>378</v>
      </c>
      <c r="B131"/>
      <c r="C131"/>
      <c r="D131" s="1"/>
      <c r="E131" s="1"/>
      <c r="F131" s="52" t="e">
        <f>IF(MATCH(A131,Finish!A:A,0)&gt;0,"Y","")</f>
        <v>#N/A</v>
      </c>
      <c r="G131" s="53" t="b">
        <f t="shared" si="11"/>
        <v>0</v>
      </c>
      <c r="H131" s="69" t="str">
        <f t="shared" si="17"/>
        <v/>
      </c>
      <c r="I131" s="51" t="str">
        <f t="shared" si="18"/>
        <v/>
      </c>
      <c r="J131" s="70" t="str">
        <f>IF(OR(H131="",H131=$C$3),"",IF(COUNTIF(H$2:H131,H131)=3,ROW(),""))</f>
        <v/>
      </c>
      <c r="K131" s="69" t="str">
        <f t="shared" si="19"/>
        <v/>
      </c>
      <c r="L131" s="51" t="str">
        <f t="shared" si="20"/>
        <v/>
      </c>
      <c r="M131" s="70" t="str">
        <f>IF(OR(K131="",K131=$C$3),"",IF(COUNTIF(K$2:K131,K131)=3,ROW(),""))</f>
        <v/>
      </c>
    </row>
    <row r="132" spans="1:13" x14ac:dyDescent="0.25">
      <c r="A132" s="52">
        <f t="shared" si="16"/>
        <v>379</v>
      </c>
      <c r="B132"/>
      <c r="C132"/>
      <c r="D132" s="1"/>
      <c r="E132" s="1"/>
      <c r="F132" s="52" t="e">
        <f>IF(MATCH(A132,Finish!A:A,0)&gt;0,"Y","")</f>
        <v>#N/A</v>
      </c>
      <c r="G132" s="53" t="b">
        <f t="shared" si="11"/>
        <v>0</v>
      </c>
      <c r="H132" s="69" t="str">
        <f t="shared" si="17"/>
        <v/>
      </c>
      <c r="I132" s="51" t="str">
        <f t="shared" si="18"/>
        <v/>
      </c>
      <c r="J132" s="70" t="str">
        <f>IF(OR(H132="",H132=$C$3),"",IF(COUNTIF(H$2:H132,H132)=3,ROW(),""))</f>
        <v/>
      </c>
      <c r="K132" s="69" t="str">
        <f t="shared" si="19"/>
        <v/>
      </c>
      <c r="L132" s="51" t="str">
        <f t="shared" si="20"/>
        <v/>
      </c>
      <c r="M132" s="70" t="str">
        <f>IF(OR(K132="",K132=$C$3),"",IF(COUNTIF(K$2:K132,K132)=3,ROW(),""))</f>
        <v/>
      </c>
    </row>
    <row r="133" spans="1:13" x14ac:dyDescent="0.25">
      <c r="A133" s="52">
        <f t="shared" si="16"/>
        <v>380</v>
      </c>
      <c r="B133"/>
      <c r="C133"/>
      <c r="D133" s="1"/>
      <c r="E133" s="1"/>
      <c r="F133" s="52" t="e">
        <f>IF(MATCH(A133,Finish!A:A,0)&gt;0,"Y","")</f>
        <v>#N/A</v>
      </c>
      <c r="G133" s="53" t="b">
        <f t="shared" ref="G133:G196" si="21">AND(B133&lt;&gt;"",OR(D133="",D133="M"))</f>
        <v>0</v>
      </c>
      <c r="H133" s="69" t="str">
        <f t="shared" si="17"/>
        <v/>
      </c>
      <c r="I133" s="51" t="str">
        <f t="shared" si="18"/>
        <v/>
      </c>
      <c r="J133" s="70" t="str">
        <f>IF(OR(H133="",H133=$C$3),"",IF(COUNTIF(H$2:H133,H133)=3,ROW(),""))</f>
        <v/>
      </c>
      <c r="K133" s="69" t="str">
        <f t="shared" si="19"/>
        <v/>
      </c>
      <c r="L133" s="51" t="str">
        <f t="shared" si="20"/>
        <v/>
      </c>
      <c r="M133" s="70" t="str">
        <f>IF(OR(K133="",K133=$C$3),"",IF(COUNTIF(K$2:K133,K133)=3,ROW(),""))</f>
        <v/>
      </c>
    </row>
    <row r="134" spans="1:13" x14ac:dyDescent="0.25">
      <c r="A134" s="52">
        <f t="shared" si="16"/>
        <v>381</v>
      </c>
      <c r="B134"/>
      <c r="C134"/>
      <c r="D134" s="1"/>
      <c r="E134" s="1"/>
      <c r="F134" s="52" t="e">
        <f>IF(MATCH(A134,Finish!A:A,0)&gt;0,"Y","")</f>
        <v>#N/A</v>
      </c>
      <c r="G134" s="53" t="b">
        <f t="shared" si="21"/>
        <v>0</v>
      </c>
      <c r="H134" s="69" t="str">
        <f t="shared" si="17"/>
        <v/>
      </c>
      <c r="I134" s="51" t="str">
        <f t="shared" si="18"/>
        <v/>
      </c>
      <c r="J134" s="70" t="str">
        <f>IF(OR(H134="",H134=$C$3),"",IF(COUNTIF(H$2:H134,H134)=3,ROW(),""))</f>
        <v/>
      </c>
      <c r="K134" s="69" t="str">
        <f t="shared" si="19"/>
        <v/>
      </c>
      <c r="L134" s="51" t="str">
        <f t="shared" si="20"/>
        <v/>
      </c>
      <c r="M134" s="70" t="str">
        <f>IF(OR(K134="",K134=$C$3),"",IF(COUNTIF(K$2:K134,K134)=3,ROW(),""))</f>
        <v/>
      </c>
    </row>
    <row r="135" spans="1:13" x14ac:dyDescent="0.25">
      <c r="A135" s="52">
        <f t="shared" si="16"/>
        <v>382</v>
      </c>
      <c r="B135"/>
      <c r="C135"/>
      <c r="D135" s="1"/>
      <c r="E135" s="1"/>
      <c r="F135" s="52" t="e">
        <f>IF(MATCH(A135,Finish!A:A,0)&gt;0,"Y","")</f>
        <v>#N/A</v>
      </c>
      <c r="G135" s="53" t="b">
        <f t="shared" si="21"/>
        <v>0</v>
      </c>
      <c r="H135" s="69" t="str">
        <f t="shared" si="17"/>
        <v/>
      </c>
      <c r="I135" s="51" t="str">
        <f t="shared" si="18"/>
        <v/>
      </c>
      <c r="J135" s="70" t="str">
        <f>IF(OR(H135="",H135=$C$3),"",IF(COUNTIF(H$2:H135,H135)=3,ROW(),""))</f>
        <v/>
      </c>
      <c r="K135" s="69" t="str">
        <f t="shared" si="19"/>
        <v/>
      </c>
      <c r="L135" s="51" t="str">
        <f t="shared" si="20"/>
        <v/>
      </c>
      <c r="M135" s="70" t="str">
        <f>IF(OR(K135="",K135=$C$3),"",IF(COUNTIF(K$2:K135,K135)=3,ROW(),""))</f>
        <v/>
      </c>
    </row>
    <row r="136" spans="1:13" x14ac:dyDescent="0.25">
      <c r="A136" s="52">
        <f t="shared" si="16"/>
        <v>383</v>
      </c>
      <c r="B136"/>
      <c r="C136"/>
      <c r="D136" s="1"/>
      <c r="E136" s="1"/>
      <c r="F136" s="52" t="e">
        <f>IF(MATCH(A136,Finish!A:A,0)&gt;0,"Y","")</f>
        <v>#N/A</v>
      </c>
      <c r="G136" s="53" t="b">
        <f t="shared" si="21"/>
        <v>0</v>
      </c>
      <c r="H136" s="69" t="str">
        <f t="shared" si="17"/>
        <v/>
      </c>
      <c r="I136" s="51" t="str">
        <f t="shared" si="18"/>
        <v/>
      </c>
      <c r="J136" s="70" t="str">
        <f>IF(OR(H136="",H136=$C$3),"",IF(COUNTIF(H$2:H136,H136)=3,ROW(),""))</f>
        <v/>
      </c>
      <c r="K136" s="69" t="str">
        <f t="shared" si="19"/>
        <v/>
      </c>
      <c r="L136" s="51" t="str">
        <f t="shared" si="20"/>
        <v/>
      </c>
      <c r="M136" s="70" t="str">
        <f>IF(OR(K136="",K136=$C$3),"",IF(COUNTIF(K$2:K136,K136)=3,ROW(),""))</f>
        <v/>
      </c>
    </row>
    <row r="137" spans="1:13" x14ac:dyDescent="0.25">
      <c r="A137" s="52">
        <f t="shared" si="16"/>
        <v>384</v>
      </c>
      <c r="B137"/>
      <c r="C137"/>
      <c r="D137" s="1"/>
      <c r="E137" s="1"/>
      <c r="F137" s="52" t="e">
        <f>IF(MATCH(A137,Finish!A:A,0)&gt;0,"Y","")</f>
        <v>#N/A</v>
      </c>
      <c r="G137" s="53" t="b">
        <f t="shared" si="21"/>
        <v>0</v>
      </c>
      <c r="H137" s="69" t="str">
        <f t="shared" si="17"/>
        <v/>
      </c>
      <c r="I137" s="51" t="str">
        <f t="shared" si="18"/>
        <v/>
      </c>
      <c r="J137" s="70" t="str">
        <f>IF(OR(H137="",H137=$C$3),"",IF(COUNTIF(H$2:H137,H137)=3,ROW(),""))</f>
        <v/>
      </c>
      <c r="K137" s="69" t="str">
        <f t="shared" si="19"/>
        <v/>
      </c>
      <c r="L137" s="51" t="str">
        <f t="shared" si="20"/>
        <v/>
      </c>
      <c r="M137" s="70" t="str">
        <f>IF(OR(K137="",K137=$C$3),"",IF(COUNTIF(K$2:K137,K137)=3,ROW(),""))</f>
        <v/>
      </c>
    </row>
    <row r="138" spans="1:13" x14ac:dyDescent="0.25">
      <c r="A138" s="52">
        <f t="shared" si="16"/>
        <v>385</v>
      </c>
      <c r="B138"/>
      <c r="C138"/>
      <c r="D138" s="1"/>
      <c r="E138" s="1"/>
      <c r="F138" s="52" t="e">
        <f>IF(MATCH(A138,Finish!A:A,0)&gt;0,"Y","")</f>
        <v>#N/A</v>
      </c>
      <c r="G138" s="53" t="b">
        <f t="shared" si="21"/>
        <v>0</v>
      </c>
      <c r="H138" s="69" t="str">
        <f t="shared" si="17"/>
        <v/>
      </c>
      <c r="I138" s="51" t="str">
        <f t="shared" si="18"/>
        <v/>
      </c>
      <c r="J138" s="70" t="str">
        <f>IF(OR(H138="",H138=$C$3),"",IF(COUNTIF(H$2:H138,H138)=3,ROW(),""))</f>
        <v/>
      </c>
      <c r="K138" s="69" t="str">
        <f t="shared" si="19"/>
        <v/>
      </c>
      <c r="L138" s="51" t="str">
        <f t="shared" si="20"/>
        <v/>
      </c>
      <c r="M138" s="70" t="str">
        <f>IF(OR(K138="",K138=$C$3),"",IF(COUNTIF(K$2:K138,K138)=3,ROW(),""))</f>
        <v/>
      </c>
    </row>
    <row r="139" spans="1:13" x14ac:dyDescent="0.25">
      <c r="A139" s="52">
        <f t="shared" si="16"/>
        <v>386</v>
      </c>
      <c r="B139"/>
      <c r="C139"/>
      <c r="D139" s="1"/>
      <c r="E139" s="1"/>
      <c r="F139" s="52" t="e">
        <f>IF(MATCH(A139,Finish!A:A,0)&gt;0,"Y","")</f>
        <v>#N/A</v>
      </c>
      <c r="G139" s="53" t="b">
        <f t="shared" si="21"/>
        <v>0</v>
      </c>
      <c r="H139" s="69" t="str">
        <f t="shared" si="17"/>
        <v/>
      </c>
      <c r="I139" s="51" t="str">
        <f t="shared" si="18"/>
        <v/>
      </c>
      <c r="J139" s="70" t="str">
        <f>IF(OR(H139="",H139=$C$3),"",IF(COUNTIF(H$2:H139,H139)=3,ROW(),""))</f>
        <v/>
      </c>
      <c r="K139" s="69" t="str">
        <f t="shared" si="19"/>
        <v/>
      </c>
      <c r="L139" s="51" t="str">
        <f t="shared" si="20"/>
        <v/>
      </c>
      <c r="M139" s="70" t="str">
        <f>IF(OR(K139="",K139=$C$3),"",IF(COUNTIF(K$2:K139,K139)=3,ROW(),""))</f>
        <v/>
      </c>
    </row>
    <row r="140" spans="1:13" x14ac:dyDescent="0.25">
      <c r="A140" s="52">
        <f t="shared" si="16"/>
        <v>387</v>
      </c>
      <c r="B140"/>
      <c r="C140"/>
      <c r="D140" s="1"/>
      <c r="E140" s="1"/>
      <c r="F140" s="52" t="e">
        <f>IF(MATCH(A140,Finish!A:A,0)&gt;0,"Y","")</f>
        <v>#N/A</v>
      </c>
      <c r="G140" s="53" t="b">
        <f t="shared" si="21"/>
        <v>0</v>
      </c>
      <c r="H140" s="69" t="str">
        <f t="shared" si="17"/>
        <v/>
      </c>
      <c r="I140" s="51" t="str">
        <f t="shared" si="18"/>
        <v/>
      </c>
      <c r="J140" s="70" t="str">
        <f>IF(OR(H140="",H140=$C$3),"",IF(COUNTIF(H$2:H140,H140)=3,ROW(),""))</f>
        <v/>
      </c>
      <c r="K140" s="69" t="str">
        <f t="shared" si="19"/>
        <v/>
      </c>
      <c r="L140" s="51" t="str">
        <f t="shared" si="20"/>
        <v/>
      </c>
      <c r="M140" s="70" t="str">
        <f>IF(OR(K140="",K140=$C$3),"",IF(COUNTIF(K$2:K140,K140)=3,ROW(),""))</f>
        <v/>
      </c>
    </row>
    <row r="141" spans="1:13" x14ac:dyDescent="0.25">
      <c r="A141" s="52">
        <f t="shared" si="16"/>
        <v>388</v>
      </c>
      <c r="B141"/>
      <c r="C141"/>
      <c r="D141" s="1"/>
      <c r="E141" s="1"/>
      <c r="F141" s="52" t="e">
        <f>IF(MATCH(A141,Finish!A:A,0)&gt;0,"Y","")</f>
        <v>#N/A</v>
      </c>
      <c r="G141" s="53" t="b">
        <f t="shared" si="21"/>
        <v>0</v>
      </c>
      <c r="H141" s="69" t="str">
        <f t="shared" si="17"/>
        <v/>
      </c>
      <c r="I141" s="51" t="str">
        <f t="shared" si="18"/>
        <v/>
      </c>
      <c r="J141" s="70" t="str">
        <f>IF(OR(H141="",H141=$C$3),"",IF(COUNTIF(H$2:H141,H141)=3,ROW(),""))</f>
        <v/>
      </c>
      <c r="K141" s="69" t="str">
        <f t="shared" si="19"/>
        <v/>
      </c>
      <c r="L141" s="51" t="str">
        <f t="shared" si="20"/>
        <v/>
      </c>
      <c r="M141" s="70" t="str">
        <f>IF(OR(K141="",K141=$C$3),"",IF(COUNTIF(K$2:K141,K141)=3,ROW(),""))</f>
        <v/>
      </c>
    </row>
    <row r="142" spans="1:13" x14ac:dyDescent="0.25">
      <c r="A142" s="52">
        <f t="shared" si="16"/>
        <v>389</v>
      </c>
      <c r="B142"/>
      <c r="C142"/>
      <c r="D142" s="1"/>
      <c r="E142" s="1"/>
      <c r="F142" s="52" t="e">
        <f>IF(MATCH(A142,Finish!A:A,0)&gt;0,"Y","")</f>
        <v>#N/A</v>
      </c>
      <c r="G142" s="53" t="b">
        <f t="shared" si="21"/>
        <v>0</v>
      </c>
      <c r="H142" s="69" t="str">
        <f t="shared" si="17"/>
        <v/>
      </c>
      <c r="I142" s="51" t="str">
        <f t="shared" si="18"/>
        <v/>
      </c>
      <c r="J142" s="70" t="str">
        <f>IF(OR(H142="",H142=$C$3),"",IF(COUNTIF(H$2:H142,H142)=3,ROW(),""))</f>
        <v/>
      </c>
      <c r="K142" s="69" t="str">
        <f t="shared" si="19"/>
        <v/>
      </c>
      <c r="L142" s="51" t="str">
        <f t="shared" si="20"/>
        <v/>
      </c>
      <c r="M142" s="70" t="str">
        <f>IF(OR(K142="",K142=$C$3),"",IF(COUNTIF(K$2:K142,K142)=3,ROW(),""))</f>
        <v/>
      </c>
    </row>
    <row r="143" spans="1:13" x14ac:dyDescent="0.25">
      <c r="A143" s="52">
        <f t="shared" si="16"/>
        <v>390</v>
      </c>
      <c r="B143"/>
      <c r="C143"/>
      <c r="D143" s="1"/>
      <c r="E143" s="1"/>
      <c r="F143" s="52" t="e">
        <f>IF(MATCH(A143,Finish!A:A,0)&gt;0,"Y","")</f>
        <v>#N/A</v>
      </c>
      <c r="G143" s="53" t="b">
        <f t="shared" si="21"/>
        <v>0</v>
      </c>
      <c r="H143" s="69" t="str">
        <f t="shared" si="17"/>
        <v/>
      </c>
      <c r="I143" s="51" t="str">
        <f t="shared" si="18"/>
        <v/>
      </c>
      <c r="J143" s="70" t="str">
        <f>IF(OR(H143="",H143=$C$3),"",IF(COUNTIF(H$2:H143,H143)=3,ROW(),""))</f>
        <v/>
      </c>
      <c r="K143" s="69" t="str">
        <f t="shared" si="19"/>
        <v/>
      </c>
      <c r="L143" s="51" t="str">
        <f t="shared" si="20"/>
        <v/>
      </c>
      <c r="M143" s="70" t="str">
        <f>IF(OR(K143="",K143=$C$3),"",IF(COUNTIF(K$2:K143,K143)=3,ROW(),""))</f>
        <v/>
      </c>
    </row>
    <row r="144" spans="1:13" x14ac:dyDescent="0.25">
      <c r="A144" s="52">
        <f t="shared" si="16"/>
        <v>391</v>
      </c>
      <c r="B144"/>
      <c r="C144"/>
      <c r="D144" s="1"/>
      <c r="E144" s="1"/>
      <c r="F144" s="52" t="e">
        <f>IF(MATCH(A144,Finish!A:A,0)&gt;0,"Y","")</f>
        <v>#N/A</v>
      </c>
      <c r="G144" s="53" t="b">
        <f t="shared" si="21"/>
        <v>0</v>
      </c>
      <c r="H144" s="69" t="str">
        <f t="shared" si="17"/>
        <v/>
      </c>
      <c r="I144" s="51" t="str">
        <f t="shared" si="18"/>
        <v/>
      </c>
      <c r="J144" s="70" t="str">
        <f>IF(OR(H144="",H144=$C$3),"",IF(COUNTIF(H$2:H144,H144)=3,ROW(),""))</f>
        <v/>
      </c>
      <c r="K144" s="69" t="str">
        <f t="shared" si="19"/>
        <v/>
      </c>
      <c r="L144" s="51" t="str">
        <f t="shared" si="20"/>
        <v/>
      </c>
      <c r="M144" s="70" t="str">
        <f>IF(OR(K144="",K144=$C$3),"",IF(COUNTIF(K$2:K144,K144)=3,ROW(),""))</f>
        <v/>
      </c>
    </row>
    <row r="145" spans="1:13" x14ac:dyDescent="0.25">
      <c r="A145" s="52">
        <f t="shared" si="16"/>
        <v>392</v>
      </c>
      <c r="B145"/>
      <c r="C145"/>
      <c r="D145" s="1"/>
      <c r="E145" s="1"/>
      <c r="F145" s="52" t="e">
        <f>IF(MATCH(A145,Finish!A:A,0)&gt;0,"Y","")</f>
        <v>#N/A</v>
      </c>
      <c r="G145" s="53" t="b">
        <f t="shared" si="21"/>
        <v>0</v>
      </c>
      <c r="H145" s="69" t="str">
        <f t="shared" si="17"/>
        <v/>
      </c>
      <c r="I145" s="51" t="str">
        <f t="shared" si="18"/>
        <v/>
      </c>
      <c r="J145" s="70" t="str">
        <f>IF(OR(H145="",H145=$C$3),"",IF(COUNTIF(H$2:H145,H145)=3,ROW(),""))</f>
        <v/>
      </c>
      <c r="K145" s="69" t="str">
        <f t="shared" si="19"/>
        <v/>
      </c>
      <c r="L145" s="51" t="str">
        <f t="shared" si="20"/>
        <v/>
      </c>
      <c r="M145" s="70" t="str">
        <f>IF(OR(K145="",K145=$C$3),"",IF(COUNTIF(K$2:K145,K145)=3,ROW(),""))</f>
        <v/>
      </c>
    </row>
    <row r="146" spans="1:13" x14ac:dyDescent="0.25">
      <c r="A146" s="52">
        <f t="shared" si="16"/>
        <v>393</v>
      </c>
      <c r="B146"/>
      <c r="C146"/>
      <c r="D146" s="1"/>
      <c r="E146" s="1"/>
      <c r="F146" s="52" t="e">
        <f>IF(MATCH(A146,Finish!A:A,0)&gt;0,"Y","")</f>
        <v>#N/A</v>
      </c>
      <c r="G146" s="53" t="b">
        <f t="shared" si="21"/>
        <v>0</v>
      </c>
      <c r="H146" s="69" t="str">
        <f t="shared" si="17"/>
        <v/>
      </c>
      <c r="I146" s="51" t="str">
        <f t="shared" si="18"/>
        <v/>
      </c>
      <c r="J146" s="70" t="str">
        <f>IF(OR(H146="",H146=$C$3),"",IF(COUNTIF(H$2:H146,H146)=3,ROW(),""))</f>
        <v/>
      </c>
      <c r="K146" s="69" t="str">
        <f t="shared" si="19"/>
        <v/>
      </c>
      <c r="L146" s="51" t="str">
        <f t="shared" si="20"/>
        <v/>
      </c>
      <c r="M146" s="70" t="str">
        <f>IF(OR(K146="",K146=$C$3),"",IF(COUNTIF(K$2:K146,K146)=3,ROW(),""))</f>
        <v/>
      </c>
    </row>
    <row r="147" spans="1:13" x14ac:dyDescent="0.25">
      <c r="A147" s="52">
        <f t="shared" si="16"/>
        <v>394</v>
      </c>
      <c r="B147"/>
      <c r="C147"/>
      <c r="D147" s="1"/>
      <c r="E147" s="1"/>
      <c r="F147" s="52" t="e">
        <f>IF(MATCH(A147,Finish!A:A,0)&gt;0,"Y","")</f>
        <v>#N/A</v>
      </c>
      <c r="G147" s="53" t="b">
        <f t="shared" si="21"/>
        <v>0</v>
      </c>
      <c r="H147" s="69" t="str">
        <f t="shared" si="17"/>
        <v/>
      </c>
      <c r="I147" s="51" t="str">
        <f t="shared" si="18"/>
        <v/>
      </c>
      <c r="J147" s="70" t="str">
        <f>IF(OR(H147="",H147=$C$3),"",IF(COUNTIF(H$2:H147,H147)=3,ROW(),""))</f>
        <v/>
      </c>
      <c r="K147" s="69" t="str">
        <f t="shared" si="19"/>
        <v/>
      </c>
      <c r="L147" s="51" t="str">
        <f t="shared" si="20"/>
        <v/>
      </c>
      <c r="M147" s="70" t="str">
        <f>IF(OR(K147="",K147=$C$3),"",IF(COUNTIF(K$2:K147,K147)=3,ROW(),""))</f>
        <v/>
      </c>
    </row>
    <row r="148" spans="1:13" x14ac:dyDescent="0.25">
      <c r="A148" s="52">
        <f t="shared" si="16"/>
        <v>395</v>
      </c>
      <c r="B148"/>
      <c r="C148"/>
      <c r="D148" s="1"/>
      <c r="E148" s="1"/>
      <c r="F148" s="52" t="e">
        <f>IF(MATCH(A148,Finish!A:A,0)&gt;0,"Y","")</f>
        <v>#N/A</v>
      </c>
      <c r="G148" s="53" t="b">
        <f t="shared" si="21"/>
        <v>0</v>
      </c>
      <c r="H148" s="69" t="str">
        <f t="shared" si="17"/>
        <v/>
      </c>
      <c r="I148" s="51" t="str">
        <f t="shared" si="18"/>
        <v/>
      </c>
      <c r="J148" s="70" t="str">
        <f>IF(OR(H148="",H148=$C$3),"",IF(COUNTIF(H$2:H148,H148)=3,ROW(),""))</f>
        <v/>
      </c>
      <c r="K148" s="69" t="str">
        <f t="shared" si="19"/>
        <v/>
      </c>
      <c r="L148" s="51" t="str">
        <f t="shared" si="20"/>
        <v/>
      </c>
      <c r="M148" s="70" t="str">
        <f>IF(OR(K148="",K148=$C$3),"",IF(COUNTIF(K$2:K148,K148)=3,ROW(),""))</f>
        <v/>
      </c>
    </row>
    <row r="149" spans="1:13" x14ac:dyDescent="0.25">
      <c r="A149" s="52">
        <f t="shared" si="16"/>
        <v>396</v>
      </c>
      <c r="B149"/>
      <c r="C149"/>
      <c r="D149" s="1"/>
      <c r="E149" s="1"/>
      <c r="F149" s="52" t="e">
        <f>IF(MATCH(A149,Finish!A:A,0)&gt;0,"Y","")</f>
        <v>#N/A</v>
      </c>
      <c r="G149" s="53" t="b">
        <f t="shared" si="21"/>
        <v>0</v>
      </c>
      <c r="H149" s="69" t="str">
        <f t="shared" si="17"/>
        <v/>
      </c>
      <c r="I149" s="51" t="str">
        <f t="shared" si="18"/>
        <v/>
      </c>
      <c r="J149" s="70" t="str">
        <f>IF(OR(H149="",H149=$C$3),"",IF(COUNTIF(H$2:H149,H149)=3,ROW(),""))</f>
        <v/>
      </c>
      <c r="K149" s="69" t="str">
        <f t="shared" si="19"/>
        <v/>
      </c>
      <c r="L149" s="51" t="str">
        <f t="shared" si="20"/>
        <v/>
      </c>
      <c r="M149" s="70" t="str">
        <f>IF(OR(K149="",K149=$C$3),"",IF(COUNTIF(K$2:K149,K149)=3,ROW(),""))</f>
        <v/>
      </c>
    </row>
    <row r="150" spans="1:13" x14ac:dyDescent="0.25">
      <c r="A150" s="52">
        <f t="shared" si="16"/>
        <v>397</v>
      </c>
      <c r="B150"/>
      <c r="C150"/>
      <c r="D150" s="1"/>
      <c r="E150" s="1"/>
      <c r="F150" s="52" t="e">
        <f>IF(MATCH(A150,Finish!A:A,0)&gt;0,"Y","")</f>
        <v>#N/A</v>
      </c>
      <c r="G150" s="53" t="b">
        <f t="shared" si="21"/>
        <v>0</v>
      </c>
      <c r="H150" s="69" t="str">
        <f t="shared" si="17"/>
        <v/>
      </c>
      <c r="I150" s="51" t="str">
        <f t="shared" si="18"/>
        <v/>
      </c>
      <c r="J150" s="70" t="str">
        <f>IF(OR(H150="",H150=$C$3),"",IF(COUNTIF(H$2:H150,H150)=3,ROW(),""))</f>
        <v/>
      </c>
      <c r="K150" s="69" t="str">
        <f t="shared" si="19"/>
        <v/>
      </c>
      <c r="L150" s="51" t="str">
        <f t="shared" si="20"/>
        <v/>
      </c>
      <c r="M150" s="70" t="str">
        <f>IF(OR(K150="",K150=$C$3),"",IF(COUNTIF(K$2:K150,K150)=3,ROW(),""))</f>
        <v/>
      </c>
    </row>
    <row r="151" spans="1:13" x14ac:dyDescent="0.25">
      <c r="A151" s="52">
        <f t="shared" si="16"/>
        <v>398</v>
      </c>
      <c r="B151"/>
      <c r="C151"/>
      <c r="D151" s="1"/>
      <c r="E151" s="1"/>
      <c r="F151" s="52" t="e">
        <f>IF(MATCH(A151,Finish!A:A,0)&gt;0,"Y","")</f>
        <v>#N/A</v>
      </c>
      <c r="G151" s="53" t="b">
        <f t="shared" si="21"/>
        <v>0</v>
      </c>
      <c r="H151" s="69" t="str">
        <f t="shared" si="17"/>
        <v/>
      </c>
      <c r="I151" s="51" t="str">
        <f t="shared" si="18"/>
        <v/>
      </c>
      <c r="J151" s="70" t="str">
        <f>IF(OR(H151="",H151=$C$3),"",IF(COUNTIF(H$2:H151,H151)=3,ROW(),""))</f>
        <v/>
      </c>
      <c r="K151" s="69" t="str">
        <f t="shared" si="19"/>
        <v/>
      </c>
      <c r="L151" s="51" t="str">
        <f t="shared" si="20"/>
        <v/>
      </c>
      <c r="M151" s="70" t="str">
        <f>IF(OR(K151="",K151=$C$3),"",IF(COUNTIF(K$2:K151,K151)=3,ROW(),""))</f>
        <v/>
      </c>
    </row>
    <row r="152" spans="1:13" x14ac:dyDescent="0.25">
      <c r="A152" s="52">
        <f t="shared" si="16"/>
        <v>399</v>
      </c>
      <c r="B152"/>
      <c r="C152"/>
      <c r="D152" s="1"/>
      <c r="E152" s="1"/>
      <c r="F152" s="52" t="e">
        <f>IF(MATCH(A152,Finish!A:A,0)&gt;0,"Y","")</f>
        <v>#N/A</v>
      </c>
      <c r="G152" s="53" t="b">
        <f t="shared" si="21"/>
        <v>0</v>
      </c>
      <c r="H152" s="69" t="str">
        <f t="shared" si="17"/>
        <v/>
      </c>
      <c r="I152" s="51" t="str">
        <f t="shared" si="18"/>
        <v/>
      </c>
      <c r="J152" s="70" t="str">
        <f>IF(OR(H152="",H152=$C$3),"",IF(COUNTIF(H$2:H152,H152)=3,ROW(),""))</f>
        <v/>
      </c>
      <c r="K152" s="69" t="str">
        <f t="shared" si="19"/>
        <v/>
      </c>
      <c r="L152" s="51" t="str">
        <f t="shared" si="20"/>
        <v/>
      </c>
      <c r="M152" s="70" t="str">
        <f>IF(OR(K152="",K152=$C$3),"",IF(COUNTIF(K$2:K152,K152)=3,ROW(),""))</f>
        <v/>
      </c>
    </row>
    <row r="153" spans="1:13" x14ac:dyDescent="0.25">
      <c r="A153" s="52">
        <f t="shared" si="16"/>
        <v>400</v>
      </c>
      <c r="B153"/>
      <c r="C153"/>
      <c r="D153" s="1"/>
      <c r="E153" s="1"/>
      <c r="F153" s="52" t="e">
        <f>IF(MATCH(A153,Finish!A:A,0)&gt;0,"Y","")</f>
        <v>#N/A</v>
      </c>
      <c r="G153" s="53" t="b">
        <f t="shared" si="21"/>
        <v>0</v>
      </c>
      <c r="H153" s="69" t="str">
        <f t="shared" si="17"/>
        <v/>
      </c>
      <c r="I153" s="51" t="str">
        <f t="shared" si="18"/>
        <v/>
      </c>
      <c r="J153" s="70" t="str">
        <f>IF(OR(H153="",H153=$C$3),"",IF(COUNTIF(H$2:H153,H153)=3,ROW(),""))</f>
        <v/>
      </c>
      <c r="K153" s="69" t="str">
        <f t="shared" si="19"/>
        <v/>
      </c>
      <c r="L153" s="51" t="str">
        <f t="shared" si="20"/>
        <v/>
      </c>
      <c r="M153" s="70" t="str">
        <f>IF(OR(K153="",K153=$C$3),"",IF(COUNTIF(K$2:K153,K153)=3,ROW(),""))</f>
        <v/>
      </c>
    </row>
    <row r="154" spans="1:13" x14ac:dyDescent="0.25">
      <c r="A154" s="52">
        <f t="shared" si="16"/>
        <v>401</v>
      </c>
      <c r="B154"/>
      <c r="C154"/>
      <c r="D154" s="1"/>
      <c r="E154" s="1"/>
      <c r="F154" s="52" t="e">
        <f>IF(MATCH(A154,Finish!A:A,0)&gt;0,"Y","")</f>
        <v>#N/A</v>
      </c>
      <c r="G154" s="53" t="b">
        <f t="shared" si="21"/>
        <v>0</v>
      </c>
      <c r="H154" s="69" t="str">
        <f t="shared" si="17"/>
        <v/>
      </c>
      <c r="I154" s="51" t="str">
        <f t="shared" si="18"/>
        <v/>
      </c>
      <c r="J154" s="70" t="str">
        <f>IF(OR(H154="",H154=$C$3),"",IF(COUNTIF(H$2:H154,H154)=3,ROW(),""))</f>
        <v/>
      </c>
      <c r="K154" s="69" t="str">
        <f t="shared" si="19"/>
        <v/>
      </c>
      <c r="L154" s="51" t="str">
        <f t="shared" si="20"/>
        <v/>
      </c>
      <c r="M154" s="70" t="str">
        <f>IF(OR(K154="",K154=$C$3),"",IF(COUNTIF(K$2:K154,K154)=3,ROW(),""))</f>
        <v/>
      </c>
    </row>
    <row r="155" spans="1:13" x14ac:dyDescent="0.25">
      <c r="A155" s="52">
        <f t="shared" si="16"/>
        <v>402</v>
      </c>
      <c r="B155"/>
      <c r="C155"/>
      <c r="D155" s="1"/>
      <c r="E155" s="1"/>
      <c r="F155" s="52" t="e">
        <f>IF(MATCH(A155,Finish!A:A,0)&gt;0,"Y","")</f>
        <v>#N/A</v>
      </c>
      <c r="G155" s="53" t="b">
        <f t="shared" si="21"/>
        <v>0</v>
      </c>
      <c r="H155" s="69" t="str">
        <f t="shared" si="17"/>
        <v/>
      </c>
      <c r="I155" s="51" t="str">
        <f t="shared" si="18"/>
        <v/>
      </c>
      <c r="J155" s="70" t="str">
        <f>IF(OR(H155="",H155=$C$3),"",IF(COUNTIF(H$2:H155,H155)=3,ROW(),""))</f>
        <v/>
      </c>
      <c r="K155" s="69" t="str">
        <f t="shared" si="19"/>
        <v/>
      </c>
      <c r="L155" s="51" t="str">
        <f t="shared" si="20"/>
        <v/>
      </c>
      <c r="M155" s="70" t="str">
        <f>IF(OR(K155="",K155=$C$3),"",IF(COUNTIF(K$2:K155,K155)=3,ROW(),""))</f>
        <v/>
      </c>
    </row>
    <row r="156" spans="1:13" x14ac:dyDescent="0.25">
      <c r="A156" s="52">
        <f t="shared" si="16"/>
        <v>403</v>
      </c>
      <c r="B156"/>
      <c r="C156"/>
      <c r="D156" s="1"/>
      <c r="E156" s="1"/>
      <c r="F156" s="52" t="e">
        <f>IF(MATCH(A156,Finish!A:A,0)&gt;0,"Y","")</f>
        <v>#N/A</v>
      </c>
      <c r="G156" s="53" t="b">
        <f t="shared" si="21"/>
        <v>0</v>
      </c>
      <c r="H156" s="69" t="str">
        <f t="shared" si="17"/>
        <v/>
      </c>
      <c r="I156" s="51" t="str">
        <f t="shared" si="18"/>
        <v/>
      </c>
      <c r="J156" s="70" t="str">
        <f>IF(OR(H156="",H156=$C$3),"",IF(COUNTIF(H$2:H156,H156)=3,ROW(),""))</f>
        <v/>
      </c>
      <c r="K156" s="69" t="str">
        <f t="shared" si="19"/>
        <v/>
      </c>
      <c r="L156" s="51" t="str">
        <f t="shared" si="20"/>
        <v/>
      </c>
      <c r="M156" s="70" t="str">
        <f>IF(OR(K156="",K156=$C$3),"",IF(COUNTIF(K$2:K156,K156)=3,ROW(),""))</f>
        <v/>
      </c>
    </row>
    <row r="157" spans="1:13" x14ac:dyDescent="0.25">
      <c r="A157" s="52">
        <f t="shared" si="16"/>
        <v>404</v>
      </c>
      <c r="B157"/>
      <c r="C157"/>
      <c r="D157" s="1"/>
      <c r="E157" s="1"/>
      <c r="F157" s="52" t="e">
        <f>IF(MATCH(A157,Finish!A:A,0)&gt;0,"Y","")</f>
        <v>#N/A</v>
      </c>
      <c r="G157" s="53" t="b">
        <f t="shared" si="21"/>
        <v>0</v>
      </c>
      <c r="H157" s="69" t="str">
        <f t="shared" si="17"/>
        <v/>
      </c>
      <c r="I157" s="51" t="str">
        <f t="shared" si="18"/>
        <v/>
      </c>
      <c r="J157" s="70" t="str">
        <f>IF(OR(H157="",H157=$C$3),"",IF(COUNTIF(H$2:H157,H157)=3,ROW(),""))</f>
        <v/>
      </c>
      <c r="K157" s="69" t="str">
        <f t="shared" si="19"/>
        <v/>
      </c>
      <c r="L157" s="51" t="str">
        <f t="shared" si="20"/>
        <v/>
      </c>
      <c r="M157" s="70" t="str">
        <f>IF(OR(K157="",K157=$C$3),"",IF(COUNTIF(K$2:K157,K157)=3,ROW(),""))</f>
        <v/>
      </c>
    </row>
    <row r="158" spans="1:13" x14ac:dyDescent="0.25">
      <c r="A158" s="52">
        <f t="shared" si="16"/>
        <v>405</v>
      </c>
      <c r="B158"/>
      <c r="C158"/>
      <c r="D158" s="1"/>
      <c r="E158" s="1"/>
      <c r="F158" s="52" t="e">
        <f>IF(MATCH(A158,Finish!A:A,0)&gt;0,"Y","")</f>
        <v>#N/A</v>
      </c>
      <c r="G158" s="53" t="b">
        <f t="shared" si="21"/>
        <v>0</v>
      </c>
      <c r="H158" s="69" t="str">
        <f t="shared" si="17"/>
        <v/>
      </c>
      <c r="I158" s="51" t="str">
        <f t="shared" si="18"/>
        <v/>
      </c>
      <c r="J158" s="70" t="str">
        <f>IF(OR(H158="",H158=$C$3),"",IF(COUNTIF(H$2:H158,H158)=3,ROW(),""))</f>
        <v/>
      </c>
      <c r="K158" s="69" t="str">
        <f t="shared" si="19"/>
        <v/>
      </c>
      <c r="L158" s="51" t="str">
        <f t="shared" si="20"/>
        <v/>
      </c>
      <c r="M158" s="70" t="str">
        <f>IF(OR(K158="",K158=$C$3),"",IF(COUNTIF(K$2:K158,K158)=3,ROW(),""))</f>
        <v/>
      </c>
    </row>
    <row r="159" spans="1:13" x14ac:dyDescent="0.25">
      <c r="A159" s="52">
        <f t="shared" si="16"/>
        <v>406</v>
      </c>
      <c r="B159"/>
      <c r="C159"/>
      <c r="D159" s="1"/>
      <c r="E159" s="1"/>
      <c r="F159" s="52" t="e">
        <f>IF(MATCH(A159,Finish!A:A,0)&gt;0,"Y","")</f>
        <v>#N/A</v>
      </c>
      <c r="G159" s="53" t="b">
        <f t="shared" si="21"/>
        <v>0</v>
      </c>
      <c r="H159" s="69" t="str">
        <f t="shared" si="17"/>
        <v/>
      </c>
      <c r="I159" s="51" t="str">
        <f t="shared" si="18"/>
        <v/>
      </c>
      <c r="J159" s="70" t="str">
        <f>IF(OR(H159="",H159=$C$3),"",IF(COUNTIF(H$2:H159,H159)=3,ROW(),""))</f>
        <v/>
      </c>
      <c r="K159" s="69" t="str">
        <f t="shared" si="19"/>
        <v/>
      </c>
      <c r="L159" s="51" t="str">
        <f t="shared" si="20"/>
        <v/>
      </c>
      <c r="M159" s="70" t="str">
        <f>IF(OR(K159="",K159=$C$3),"",IF(COUNTIF(K$2:K159,K159)=3,ROW(),""))</f>
        <v/>
      </c>
    </row>
    <row r="160" spans="1:13" x14ac:dyDescent="0.25">
      <c r="A160" s="52">
        <f t="shared" si="16"/>
        <v>407</v>
      </c>
      <c r="B160"/>
      <c r="C160"/>
      <c r="D160" s="1"/>
      <c r="E160" s="1"/>
      <c r="F160" s="52" t="e">
        <f>IF(MATCH(A160,Finish!A:A,0)&gt;0,"Y","")</f>
        <v>#N/A</v>
      </c>
      <c r="G160" s="53" t="b">
        <f t="shared" si="21"/>
        <v>0</v>
      </c>
      <c r="H160" s="69" t="str">
        <f t="shared" si="17"/>
        <v/>
      </c>
      <c r="I160" s="51" t="str">
        <f t="shared" si="18"/>
        <v/>
      </c>
      <c r="J160" s="70" t="str">
        <f>IF(OR(H160="",H160=$C$3),"",IF(COUNTIF(H$2:H160,H160)=3,ROW(),""))</f>
        <v/>
      </c>
      <c r="K160" s="69" t="str">
        <f t="shared" si="19"/>
        <v/>
      </c>
      <c r="L160" s="51" t="str">
        <f t="shared" si="20"/>
        <v/>
      </c>
      <c r="M160" s="70" t="str">
        <f>IF(OR(K160="",K160=$C$3),"",IF(COUNTIF(K$2:K160,K160)=3,ROW(),""))</f>
        <v/>
      </c>
    </row>
    <row r="161" spans="1:13" x14ac:dyDescent="0.25">
      <c r="A161" s="52">
        <f t="shared" si="16"/>
        <v>408</v>
      </c>
      <c r="B161"/>
      <c r="C161"/>
      <c r="D161" s="1"/>
      <c r="E161" s="1"/>
      <c r="F161" s="52" t="e">
        <f>IF(MATCH(A161,Finish!A:A,0)&gt;0,"Y","")</f>
        <v>#N/A</v>
      </c>
      <c r="G161" s="53" t="b">
        <f t="shared" si="21"/>
        <v>0</v>
      </c>
      <c r="H161" s="69" t="str">
        <f t="shared" si="17"/>
        <v/>
      </c>
      <c r="I161" s="51" t="str">
        <f t="shared" si="18"/>
        <v/>
      </c>
      <c r="J161" s="70" t="str">
        <f>IF(OR(H161="",H161=$C$3),"",IF(COUNTIF(H$2:H161,H161)=3,ROW(),""))</f>
        <v/>
      </c>
      <c r="K161" s="69" t="str">
        <f t="shared" si="19"/>
        <v/>
      </c>
      <c r="L161" s="51" t="str">
        <f t="shared" si="20"/>
        <v/>
      </c>
      <c r="M161" s="70" t="str">
        <f>IF(OR(K161="",K161=$C$3),"",IF(COUNTIF(K$2:K161,K161)=3,ROW(),""))</f>
        <v/>
      </c>
    </row>
    <row r="162" spans="1:13" x14ac:dyDescent="0.25">
      <c r="A162" s="52">
        <f t="shared" si="16"/>
        <v>409</v>
      </c>
      <c r="B162"/>
      <c r="C162"/>
      <c r="D162" s="1"/>
      <c r="E162" s="1"/>
      <c r="F162" s="52" t="e">
        <f>IF(MATCH(A162,Finish!A:A,0)&gt;0,"Y","")</f>
        <v>#N/A</v>
      </c>
      <c r="G162" s="53" t="b">
        <f t="shared" si="21"/>
        <v>0</v>
      </c>
      <c r="H162" s="69" t="str">
        <f t="shared" si="17"/>
        <v/>
      </c>
      <c r="I162" s="51" t="str">
        <f t="shared" si="18"/>
        <v/>
      </c>
      <c r="J162" s="70" t="str">
        <f>IF(OR(H162="",H162=$C$3),"",IF(COUNTIF(H$2:H162,H162)=3,ROW(),""))</f>
        <v/>
      </c>
      <c r="K162" s="69" t="str">
        <f t="shared" si="19"/>
        <v/>
      </c>
      <c r="L162" s="51" t="str">
        <f t="shared" si="20"/>
        <v/>
      </c>
      <c r="M162" s="70" t="str">
        <f>IF(OR(K162="",K162=$C$3),"",IF(COUNTIF(K$2:K162,K162)=3,ROW(),""))</f>
        <v/>
      </c>
    </row>
    <row r="163" spans="1:13" x14ac:dyDescent="0.25">
      <c r="A163" s="52">
        <f t="shared" si="16"/>
        <v>410</v>
      </c>
      <c r="B163"/>
      <c r="C163"/>
      <c r="D163" s="1"/>
      <c r="E163" s="1"/>
      <c r="F163" s="52" t="e">
        <f>IF(MATCH(A163,Finish!A:A,0)&gt;0,"Y","")</f>
        <v>#N/A</v>
      </c>
      <c r="G163" s="53" t="b">
        <f t="shared" si="21"/>
        <v>0</v>
      </c>
      <c r="H163" s="69" t="str">
        <f t="shared" si="17"/>
        <v/>
      </c>
      <c r="I163" s="51" t="str">
        <f t="shared" si="18"/>
        <v/>
      </c>
      <c r="J163" s="70" t="str">
        <f>IF(OR(H163="",H163=$C$3),"",IF(COUNTIF(H$2:H163,H163)=3,ROW(),""))</f>
        <v/>
      </c>
      <c r="K163" s="69" t="str">
        <f t="shared" si="19"/>
        <v/>
      </c>
      <c r="L163" s="51" t="str">
        <f t="shared" si="20"/>
        <v/>
      </c>
      <c r="M163" s="70" t="str">
        <f>IF(OR(K163="",K163=$C$3),"",IF(COUNTIF(K$2:K163,K163)=3,ROW(),""))</f>
        <v/>
      </c>
    </row>
    <row r="164" spans="1:13" x14ac:dyDescent="0.25">
      <c r="A164" s="52">
        <f t="shared" si="16"/>
        <v>411</v>
      </c>
      <c r="B164"/>
      <c r="C164"/>
      <c r="D164" s="1"/>
      <c r="E164" s="1"/>
      <c r="F164" s="52" t="e">
        <f>IF(MATCH(A164,Finish!A:A,0)&gt;0,"Y","")</f>
        <v>#N/A</v>
      </c>
      <c r="G164" s="53" t="b">
        <f t="shared" si="21"/>
        <v>0</v>
      </c>
      <c r="H164" s="69" t="str">
        <f t="shared" si="17"/>
        <v/>
      </c>
      <c r="I164" s="51" t="str">
        <f t="shared" si="18"/>
        <v/>
      </c>
      <c r="J164" s="70" t="str">
        <f>IF(OR(H164="",H164=$C$3),"",IF(COUNTIF(H$2:H164,H164)=3,ROW(),""))</f>
        <v/>
      </c>
      <c r="K164" s="69" t="str">
        <f t="shared" si="19"/>
        <v/>
      </c>
      <c r="L164" s="51" t="str">
        <f t="shared" si="20"/>
        <v/>
      </c>
      <c r="M164" s="70" t="str">
        <f>IF(OR(K164="",K164=$C$3),"",IF(COUNTIF(K$2:K164,K164)=3,ROW(),""))</f>
        <v/>
      </c>
    </row>
    <row r="165" spans="1:13" x14ac:dyDescent="0.25">
      <c r="A165" s="52">
        <f t="shared" si="16"/>
        <v>412</v>
      </c>
      <c r="B165"/>
      <c r="C165"/>
      <c r="D165" s="1"/>
      <c r="E165" s="1"/>
      <c r="F165" s="52" t="e">
        <f>IF(MATCH(A165,Finish!A:A,0)&gt;0,"Y","")</f>
        <v>#N/A</v>
      </c>
      <c r="G165" s="53" t="b">
        <f t="shared" si="21"/>
        <v>0</v>
      </c>
      <c r="H165" s="69" t="str">
        <f t="shared" si="17"/>
        <v/>
      </c>
      <c r="I165" s="51" t="str">
        <f t="shared" si="18"/>
        <v/>
      </c>
      <c r="J165" s="70" t="str">
        <f>IF(OR(H165="",H165=$C$3),"",IF(COUNTIF(H$2:H165,H165)=3,ROW(),""))</f>
        <v/>
      </c>
      <c r="K165" s="69" t="str">
        <f t="shared" si="19"/>
        <v/>
      </c>
      <c r="L165" s="51" t="str">
        <f t="shared" si="20"/>
        <v/>
      </c>
      <c r="M165" s="70" t="str">
        <f>IF(OR(K165="",K165=$C$3),"",IF(COUNTIF(K$2:K165,K165)=3,ROW(),""))</f>
        <v/>
      </c>
    </row>
    <row r="166" spans="1:13" x14ac:dyDescent="0.25">
      <c r="A166" s="52">
        <f t="shared" si="16"/>
        <v>413</v>
      </c>
      <c r="B166"/>
      <c r="C166"/>
      <c r="D166" s="1"/>
      <c r="E166" s="1"/>
      <c r="F166" s="52" t="e">
        <f>IF(MATCH(A166,Finish!A:A,0)&gt;0,"Y","")</f>
        <v>#N/A</v>
      </c>
      <c r="G166" s="53" t="b">
        <f t="shared" si="21"/>
        <v>0</v>
      </c>
      <c r="H166" s="69" t="str">
        <f t="shared" si="17"/>
        <v/>
      </c>
      <c r="I166" s="51" t="str">
        <f t="shared" si="18"/>
        <v/>
      </c>
      <c r="J166" s="70" t="str">
        <f>IF(OR(H166="",H166=$C$3),"",IF(COUNTIF(H$2:H166,H166)=3,ROW(),""))</f>
        <v/>
      </c>
      <c r="K166" s="69" t="str">
        <f t="shared" si="19"/>
        <v/>
      </c>
      <c r="L166" s="51" t="str">
        <f t="shared" si="20"/>
        <v/>
      </c>
      <c r="M166" s="70" t="str">
        <f>IF(OR(K166="",K166=$C$3),"",IF(COUNTIF(K$2:K166,K166)=3,ROW(),""))</f>
        <v/>
      </c>
    </row>
    <row r="167" spans="1:13" x14ac:dyDescent="0.25">
      <c r="A167" s="52">
        <f t="shared" si="16"/>
        <v>414</v>
      </c>
      <c r="B167"/>
      <c r="C167"/>
      <c r="D167" s="1"/>
      <c r="E167" s="1"/>
      <c r="F167" s="52" t="e">
        <f>IF(MATCH(A167,Finish!A:A,0)&gt;0,"Y","")</f>
        <v>#N/A</v>
      </c>
      <c r="G167" s="53" t="b">
        <f t="shared" si="21"/>
        <v>0</v>
      </c>
      <c r="H167" s="69" t="str">
        <f t="shared" si="17"/>
        <v/>
      </c>
      <c r="I167" s="51" t="str">
        <f t="shared" si="18"/>
        <v/>
      </c>
      <c r="J167" s="70" t="str">
        <f>IF(OR(H167="",H167=$C$3),"",IF(COUNTIF(H$2:H167,H167)=3,ROW(),""))</f>
        <v/>
      </c>
      <c r="K167" s="69" t="str">
        <f t="shared" si="19"/>
        <v/>
      </c>
      <c r="L167" s="51" t="str">
        <f t="shared" si="20"/>
        <v/>
      </c>
      <c r="M167" s="70" t="str">
        <f>IF(OR(K167="",K167=$C$3),"",IF(COUNTIF(K$2:K167,K167)=3,ROW(),""))</f>
        <v/>
      </c>
    </row>
    <row r="168" spans="1:13" x14ac:dyDescent="0.25">
      <c r="A168" s="52">
        <f t="shared" si="16"/>
        <v>415</v>
      </c>
      <c r="B168"/>
      <c r="C168"/>
      <c r="D168" s="1"/>
      <c r="E168" s="1"/>
      <c r="F168" s="52" t="e">
        <f>IF(MATCH(A168,Finish!A:A,0)&gt;0,"Y","")</f>
        <v>#N/A</v>
      </c>
      <c r="G168" s="53" t="b">
        <f t="shared" si="21"/>
        <v>0</v>
      </c>
      <c r="H168" s="69" t="str">
        <f t="shared" si="17"/>
        <v/>
      </c>
      <c r="I168" s="51" t="str">
        <f t="shared" si="18"/>
        <v/>
      </c>
      <c r="J168" s="70" t="str">
        <f>IF(OR(H168="",H168=$C$3),"",IF(COUNTIF(H$2:H168,H168)=3,ROW(),""))</f>
        <v/>
      </c>
      <c r="K168" s="69" t="str">
        <f t="shared" si="19"/>
        <v/>
      </c>
      <c r="L168" s="51" t="str">
        <f t="shared" si="20"/>
        <v/>
      </c>
      <c r="M168" s="70" t="str">
        <f>IF(OR(K168="",K168=$C$3),"",IF(COUNTIF(K$2:K168,K168)=3,ROW(),""))</f>
        <v/>
      </c>
    </row>
    <row r="169" spans="1:13" x14ac:dyDescent="0.25">
      <c r="A169" s="52">
        <f t="shared" si="16"/>
        <v>416</v>
      </c>
      <c r="B169"/>
      <c r="C169"/>
      <c r="D169" s="1"/>
      <c r="E169" s="1"/>
      <c r="F169" s="52" t="e">
        <f>IF(MATCH(A169,Finish!A:A,0)&gt;0,"Y","")</f>
        <v>#N/A</v>
      </c>
      <c r="G169" s="53" t="b">
        <f t="shared" si="21"/>
        <v>0</v>
      </c>
      <c r="H169" s="69" t="str">
        <f t="shared" si="17"/>
        <v/>
      </c>
      <c r="I169" s="51" t="str">
        <f t="shared" si="18"/>
        <v/>
      </c>
      <c r="J169" s="70" t="str">
        <f>IF(OR(H169="",H169=$C$3),"",IF(COUNTIF(H$2:H169,H169)=3,ROW(),""))</f>
        <v/>
      </c>
      <c r="K169" s="69" t="str">
        <f t="shared" si="19"/>
        <v/>
      </c>
      <c r="L169" s="51" t="str">
        <f t="shared" si="20"/>
        <v/>
      </c>
      <c r="M169" s="70" t="str">
        <f>IF(OR(K169="",K169=$C$3),"",IF(COUNTIF(K$2:K169,K169)=3,ROW(),""))</f>
        <v/>
      </c>
    </row>
    <row r="170" spans="1:13" x14ac:dyDescent="0.25">
      <c r="A170" s="52">
        <f t="shared" si="16"/>
        <v>417</v>
      </c>
      <c r="B170"/>
      <c r="C170"/>
      <c r="D170" s="1"/>
      <c r="E170" s="1"/>
      <c r="F170" s="52" t="e">
        <f>IF(MATCH(A170,Finish!A:A,0)&gt;0,"Y","")</f>
        <v>#N/A</v>
      </c>
      <c r="G170" s="53" t="b">
        <f t="shared" si="21"/>
        <v>0</v>
      </c>
      <c r="H170" s="69" t="str">
        <f t="shared" si="17"/>
        <v/>
      </c>
      <c r="I170" s="51" t="str">
        <f t="shared" si="18"/>
        <v/>
      </c>
      <c r="J170" s="70" t="str">
        <f>IF(OR(H170="",H170=$C$3),"",IF(COUNTIF(H$2:H170,H170)=3,ROW(),""))</f>
        <v/>
      </c>
      <c r="K170" s="69" t="str">
        <f t="shared" si="19"/>
        <v/>
      </c>
      <c r="L170" s="51" t="str">
        <f t="shared" si="20"/>
        <v/>
      </c>
      <c r="M170" s="70" t="str">
        <f>IF(OR(K170="",K170=$C$3),"",IF(COUNTIF(K$2:K170,K170)=3,ROW(),""))</f>
        <v/>
      </c>
    </row>
    <row r="171" spans="1:13" x14ac:dyDescent="0.25">
      <c r="A171" s="52">
        <f t="shared" si="16"/>
        <v>418</v>
      </c>
      <c r="B171"/>
      <c r="C171"/>
      <c r="D171" s="1"/>
      <c r="E171" s="1"/>
      <c r="F171" s="52" t="e">
        <f>IF(MATCH(A171,Finish!A:A,0)&gt;0,"Y","")</f>
        <v>#N/A</v>
      </c>
      <c r="G171" s="53" t="b">
        <f t="shared" si="21"/>
        <v>0</v>
      </c>
      <c r="H171" s="69" t="str">
        <f t="shared" si="17"/>
        <v/>
      </c>
      <c r="I171" s="51" t="str">
        <f t="shared" si="18"/>
        <v/>
      </c>
      <c r="J171" s="70" t="str">
        <f>IF(OR(H171="",H171=$C$3),"",IF(COUNTIF(H$2:H171,H171)=3,ROW(),""))</f>
        <v/>
      </c>
      <c r="K171" s="69" t="str">
        <f t="shared" si="19"/>
        <v/>
      </c>
      <c r="L171" s="51" t="str">
        <f t="shared" si="20"/>
        <v/>
      </c>
      <c r="M171" s="70" t="str">
        <f>IF(OR(K171="",K171=$C$3),"",IF(COUNTIF(K$2:K171,K171)=3,ROW(),""))</f>
        <v/>
      </c>
    </row>
    <row r="172" spans="1:13" x14ac:dyDescent="0.25">
      <c r="A172" s="52">
        <f t="shared" ref="A172:A203" si="22">A171+1</f>
        <v>419</v>
      </c>
      <c r="B172"/>
      <c r="C172"/>
      <c r="D172" s="1"/>
      <c r="E172" s="1"/>
      <c r="F172" s="52" t="e">
        <f>IF(MATCH(A172,Finish!A:A,0)&gt;0,"Y","")</f>
        <v>#N/A</v>
      </c>
      <c r="G172" s="53" t="b">
        <f t="shared" si="21"/>
        <v>0</v>
      </c>
      <c r="H172" s="69" t="str">
        <f t="shared" si="17"/>
        <v/>
      </c>
      <c r="I172" s="51" t="str">
        <f t="shared" si="18"/>
        <v/>
      </c>
      <c r="J172" s="70" t="str">
        <f>IF(OR(H172="",H172=$C$3),"",IF(COUNTIF(H$2:H172,H172)=3,ROW(),""))</f>
        <v/>
      </c>
      <c r="K172" s="69" t="str">
        <f t="shared" si="19"/>
        <v/>
      </c>
      <c r="L172" s="51" t="str">
        <f t="shared" si="20"/>
        <v/>
      </c>
      <c r="M172" s="70" t="str">
        <f>IF(OR(K172="",K172=$C$3),"",IF(COUNTIF(K$2:K172,K172)=3,ROW(),""))</f>
        <v/>
      </c>
    </row>
    <row r="173" spans="1:13" x14ac:dyDescent="0.25">
      <c r="A173" s="52">
        <f t="shared" si="22"/>
        <v>420</v>
      </c>
      <c r="B173"/>
      <c r="C173"/>
      <c r="D173" s="1"/>
      <c r="E173" s="1"/>
      <c r="F173" s="52" t="e">
        <f>IF(MATCH(A173,Finish!A:A,0)&gt;0,"Y","")</f>
        <v>#N/A</v>
      </c>
      <c r="G173" s="53" t="b">
        <f t="shared" si="21"/>
        <v>0</v>
      </c>
      <c r="H173" s="69" t="str">
        <f t="shared" ref="H173:H203" si="23">IF(OR(LEFT(D173,1)="L",C173=""),"",C173)</f>
        <v/>
      </c>
      <c r="I173" s="51" t="str">
        <f t="shared" ref="I173:I203" si="24">IF(J173="","",RANK(J173,J:J,1))</f>
        <v/>
      </c>
      <c r="J173" s="70" t="str">
        <f>IF(OR(H173="",H173=$C$3),"",IF(COUNTIF(H$2:H173,H173)=3,ROW(),""))</f>
        <v/>
      </c>
      <c r="K173" s="69" t="str">
        <f t="shared" ref="K173:K203" si="25">IF(LEFT(D173,1)="L",C173,"")</f>
        <v/>
      </c>
      <c r="L173" s="51" t="str">
        <f t="shared" ref="L173:L203" si="26">IF(M173="","",RANK(M173,M:M,1))</f>
        <v/>
      </c>
      <c r="M173" s="70" t="str">
        <f>IF(OR(K173="",K173=$C$3),"",IF(COUNTIF(K$2:K173,K173)=3,ROW(),""))</f>
        <v/>
      </c>
    </row>
    <row r="174" spans="1:13" x14ac:dyDescent="0.25">
      <c r="A174" s="52">
        <f t="shared" si="22"/>
        <v>421</v>
      </c>
      <c r="B174"/>
      <c r="C174"/>
      <c r="D174" s="1"/>
      <c r="E174" s="1"/>
      <c r="F174" s="52" t="e">
        <f>IF(MATCH(A174,Finish!A:A,0)&gt;0,"Y","")</f>
        <v>#N/A</v>
      </c>
      <c r="G174" s="53" t="b">
        <f t="shared" si="21"/>
        <v>0</v>
      </c>
      <c r="H174" s="69" t="str">
        <f t="shared" si="23"/>
        <v/>
      </c>
      <c r="I174" s="51" t="str">
        <f t="shared" si="24"/>
        <v/>
      </c>
      <c r="J174" s="70" t="str">
        <f>IF(OR(H174="",H174=$C$3),"",IF(COUNTIF(H$2:H174,H174)=3,ROW(),""))</f>
        <v/>
      </c>
      <c r="K174" s="69" t="str">
        <f t="shared" si="25"/>
        <v/>
      </c>
      <c r="L174" s="51" t="str">
        <f t="shared" si="26"/>
        <v/>
      </c>
      <c r="M174" s="70" t="str">
        <f>IF(OR(K174="",K174=$C$3),"",IF(COUNTIF(K$2:K174,K174)=3,ROW(),""))</f>
        <v/>
      </c>
    </row>
    <row r="175" spans="1:13" x14ac:dyDescent="0.25">
      <c r="A175" s="52">
        <f t="shared" si="22"/>
        <v>422</v>
      </c>
      <c r="B175"/>
      <c r="C175"/>
      <c r="D175" s="1"/>
      <c r="E175" s="1"/>
      <c r="F175" s="52" t="e">
        <f>IF(MATCH(A175,Finish!A:A,0)&gt;0,"Y","")</f>
        <v>#N/A</v>
      </c>
      <c r="G175" s="53" t="b">
        <f t="shared" si="21"/>
        <v>0</v>
      </c>
      <c r="H175" s="69" t="str">
        <f t="shared" si="23"/>
        <v/>
      </c>
      <c r="I175" s="51" t="str">
        <f t="shared" si="24"/>
        <v/>
      </c>
      <c r="J175" s="70" t="str">
        <f>IF(OR(H175="",H175=$C$3),"",IF(COUNTIF(H$2:H175,H175)=3,ROW(),""))</f>
        <v/>
      </c>
      <c r="K175" s="69" t="str">
        <f t="shared" si="25"/>
        <v/>
      </c>
      <c r="L175" s="51" t="str">
        <f t="shared" si="26"/>
        <v/>
      </c>
      <c r="M175" s="70" t="str">
        <f>IF(OR(K175="",K175=$C$3),"",IF(COUNTIF(K$2:K175,K175)=3,ROW(),""))</f>
        <v/>
      </c>
    </row>
    <row r="176" spans="1:13" x14ac:dyDescent="0.25">
      <c r="A176" s="52">
        <f t="shared" si="22"/>
        <v>423</v>
      </c>
      <c r="B176"/>
      <c r="C176"/>
      <c r="D176" s="1"/>
      <c r="E176" s="1"/>
      <c r="F176" s="52" t="e">
        <f>IF(MATCH(A176,Finish!A:A,0)&gt;0,"Y","")</f>
        <v>#N/A</v>
      </c>
      <c r="G176" s="53" t="b">
        <f t="shared" si="21"/>
        <v>0</v>
      </c>
      <c r="H176" s="69" t="str">
        <f t="shared" si="23"/>
        <v/>
      </c>
      <c r="I176" s="51" t="str">
        <f t="shared" si="24"/>
        <v/>
      </c>
      <c r="J176" s="70" t="str">
        <f>IF(OR(H176="",H176=$C$3),"",IF(COUNTIF(H$2:H176,H176)=3,ROW(),""))</f>
        <v/>
      </c>
      <c r="K176" s="69" t="str">
        <f t="shared" si="25"/>
        <v/>
      </c>
      <c r="L176" s="51" t="str">
        <f t="shared" si="26"/>
        <v/>
      </c>
      <c r="M176" s="70" t="str">
        <f>IF(OR(K176="",K176=$C$3),"",IF(COUNTIF(K$2:K176,K176)=3,ROW(),""))</f>
        <v/>
      </c>
    </row>
    <row r="177" spans="1:13" x14ac:dyDescent="0.25">
      <c r="A177" s="52">
        <f t="shared" si="22"/>
        <v>424</v>
      </c>
      <c r="B177"/>
      <c r="C177"/>
      <c r="D177" s="1"/>
      <c r="E177" s="1"/>
      <c r="F177" s="52" t="e">
        <f>IF(MATCH(A177,Finish!A:A,0)&gt;0,"Y","")</f>
        <v>#N/A</v>
      </c>
      <c r="G177" s="53" t="b">
        <f t="shared" si="21"/>
        <v>0</v>
      </c>
      <c r="H177" s="69" t="str">
        <f t="shared" si="23"/>
        <v/>
      </c>
      <c r="I177" s="51" t="str">
        <f t="shared" si="24"/>
        <v/>
      </c>
      <c r="J177" s="70" t="str">
        <f>IF(OR(H177="",H177=$C$3),"",IF(COUNTIF(H$2:H177,H177)=3,ROW(),""))</f>
        <v/>
      </c>
      <c r="K177" s="69" t="str">
        <f t="shared" si="25"/>
        <v/>
      </c>
      <c r="L177" s="51" t="str">
        <f t="shared" si="26"/>
        <v/>
      </c>
      <c r="M177" s="70" t="str">
        <f>IF(OR(K177="",K177=$C$3),"",IF(COUNTIF(K$2:K177,K177)=3,ROW(),""))</f>
        <v/>
      </c>
    </row>
    <row r="178" spans="1:13" x14ac:dyDescent="0.25">
      <c r="A178" s="52">
        <f t="shared" si="22"/>
        <v>425</v>
      </c>
      <c r="B178"/>
      <c r="C178"/>
      <c r="D178" s="1"/>
      <c r="E178" s="1"/>
      <c r="F178" s="52" t="e">
        <f>IF(MATCH(A178,Finish!A:A,0)&gt;0,"Y","")</f>
        <v>#N/A</v>
      </c>
      <c r="G178" s="53" t="b">
        <f t="shared" si="21"/>
        <v>0</v>
      </c>
      <c r="H178" s="69" t="str">
        <f t="shared" si="23"/>
        <v/>
      </c>
      <c r="I178" s="51" t="str">
        <f t="shared" si="24"/>
        <v/>
      </c>
      <c r="J178" s="70" t="str">
        <f>IF(OR(H178="",H178=$C$3),"",IF(COUNTIF(H$2:H178,H178)=3,ROW(),""))</f>
        <v/>
      </c>
      <c r="K178" s="69" t="str">
        <f t="shared" si="25"/>
        <v/>
      </c>
      <c r="L178" s="51" t="str">
        <f t="shared" si="26"/>
        <v/>
      </c>
      <c r="M178" s="70" t="str">
        <f>IF(OR(K178="",K178=$C$3),"",IF(COUNTIF(K$2:K178,K178)=3,ROW(),""))</f>
        <v/>
      </c>
    </row>
    <row r="179" spans="1:13" x14ac:dyDescent="0.25">
      <c r="A179" s="52">
        <f t="shared" si="22"/>
        <v>426</v>
      </c>
      <c r="B179"/>
      <c r="C179"/>
      <c r="D179" s="1"/>
      <c r="E179" s="1"/>
      <c r="F179" s="52" t="e">
        <f>IF(MATCH(A179,Finish!A:A,0)&gt;0,"Y","")</f>
        <v>#N/A</v>
      </c>
      <c r="G179" s="53" t="b">
        <f t="shared" si="21"/>
        <v>0</v>
      </c>
      <c r="H179" s="69" t="str">
        <f t="shared" si="23"/>
        <v/>
      </c>
      <c r="I179" s="51" t="str">
        <f t="shared" si="24"/>
        <v/>
      </c>
      <c r="J179" s="70" t="str">
        <f>IF(OR(H179="",H179=$C$3),"",IF(COUNTIF(H$2:H179,H179)=3,ROW(),""))</f>
        <v/>
      </c>
      <c r="K179" s="69" t="str">
        <f t="shared" si="25"/>
        <v/>
      </c>
      <c r="L179" s="51" t="str">
        <f t="shared" si="26"/>
        <v/>
      </c>
      <c r="M179" s="70" t="str">
        <f>IF(OR(K179="",K179=$C$3),"",IF(COUNTIF(K$2:K179,K179)=3,ROW(),""))</f>
        <v/>
      </c>
    </row>
    <row r="180" spans="1:13" x14ac:dyDescent="0.25">
      <c r="A180" s="52">
        <f t="shared" si="22"/>
        <v>427</v>
      </c>
      <c r="B180"/>
      <c r="C180"/>
      <c r="D180" s="1"/>
      <c r="E180" s="1"/>
      <c r="F180" s="52" t="e">
        <f>IF(MATCH(A180,Finish!A:A,0)&gt;0,"Y","")</f>
        <v>#N/A</v>
      </c>
      <c r="G180" s="53" t="b">
        <f t="shared" si="21"/>
        <v>0</v>
      </c>
      <c r="H180" s="69" t="str">
        <f t="shared" si="23"/>
        <v/>
      </c>
      <c r="I180" s="51" t="str">
        <f t="shared" si="24"/>
        <v/>
      </c>
      <c r="J180" s="70" t="str">
        <f>IF(OR(H180="",H180=$C$3),"",IF(COUNTIF(H$2:H180,H180)=3,ROW(),""))</f>
        <v/>
      </c>
      <c r="K180" s="69" t="str">
        <f t="shared" si="25"/>
        <v/>
      </c>
      <c r="L180" s="51" t="str">
        <f t="shared" si="26"/>
        <v/>
      </c>
      <c r="M180" s="70" t="str">
        <f>IF(OR(K180="",K180=$C$3),"",IF(COUNTIF(K$2:K180,K180)=3,ROW(),""))</f>
        <v/>
      </c>
    </row>
    <row r="181" spans="1:13" x14ac:dyDescent="0.25">
      <c r="A181" s="52">
        <f t="shared" si="22"/>
        <v>428</v>
      </c>
      <c r="B181"/>
      <c r="C181"/>
      <c r="D181" s="1"/>
      <c r="E181" s="1"/>
      <c r="F181" s="52" t="e">
        <f>IF(MATCH(A181,Finish!A:A,0)&gt;0,"Y","")</f>
        <v>#N/A</v>
      </c>
      <c r="G181" s="53" t="b">
        <f t="shared" si="21"/>
        <v>0</v>
      </c>
      <c r="H181" s="69" t="str">
        <f t="shared" si="23"/>
        <v/>
      </c>
      <c r="I181" s="51" t="str">
        <f t="shared" si="24"/>
        <v/>
      </c>
      <c r="J181" s="70" t="str">
        <f>IF(OR(H181="",H181=$C$3),"",IF(COUNTIF(H$2:H181,H181)=3,ROW(),""))</f>
        <v/>
      </c>
      <c r="K181" s="69" t="str">
        <f t="shared" si="25"/>
        <v/>
      </c>
      <c r="L181" s="51" t="str">
        <f t="shared" si="26"/>
        <v/>
      </c>
      <c r="M181" s="70" t="str">
        <f>IF(OR(K181="",K181=$C$3),"",IF(COUNTIF(K$2:K181,K181)=3,ROW(),""))</f>
        <v/>
      </c>
    </row>
    <row r="182" spans="1:13" x14ac:dyDescent="0.25">
      <c r="A182" s="52">
        <f t="shared" si="22"/>
        <v>429</v>
      </c>
      <c r="B182"/>
      <c r="C182"/>
      <c r="D182" s="1"/>
      <c r="E182" s="1"/>
      <c r="F182" s="52" t="e">
        <f>IF(MATCH(A182,Finish!A:A,0)&gt;0,"Y","")</f>
        <v>#N/A</v>
      </c>
      <c r="G182" s="53" t="b">
        <f t="shared" si="21"/>
        <v>0</v>
      </c>
      <c r="H182" s="69" t="str">
        <f t="shared" si="23"/>
        <v/>
      </c>
      <c r="I182" s="51" t="str">
        <f t="shared" si="24"/>
        <v/>
      </c>
      <c r="J182" s="70" t="str">
        <f>IF(OR(H182="",H182=$C$3),"",IF(COUNTIF(H$2:H182,H182)=3,ROW(),""))</f>
        <v/>
      </c>
      <c r="K182" s="69" t="str">
        <f t="shared" si="25"/>
        <v/>
      </c>
      <c r="L182" s="51" t="str">
        <f t="shared" si="26"/>
        <v/>
      </c>
      <c r="M182" s="70" t="str">
        <f>IF(OR(K182="",K182=$C$3),"",IF(COUNTIF(K$2:K182,K182)=3,ROW(),""))</f>
        <v/>
      </c>
    </row>
    <row r="183" spans="1:13" x14ac:dyDescent="0.25">
      <c r="A183" s="52">
        <f t="shared" si="22"/>
        <v>430</v>
      </c>
      <c r="B183"/>
      <c r="C183"/>
      <c r="D183" s="1"/>
      <c r="E183" s="1"/>
      <c r="F183" s="52" t="e">
        <f>IF(MATCH(A183,Finish!A:A,0)&gt;0,"Y","")</f>
        <v>#N/A</v>
      </c>
      <c r="G183" s="53" t="b">
        <f t="shared" si="21"/>
        <v>0</v>
      </c>
      <c r="H183" s="69" t="str">
        <f t="shared" si="23"/>
        <v/>
      </c>
      <c r="I183" s="51" t="str">
        <f t="shared" si="24"/>
        <v/>
      </c>
      <c r="J183" s="70" t="str">
        <f>IF(OR(H183="",H183=$C$3),"",IF(COUNTIF(H$2:H183,H183)=3,ROW(),""))</f>
        <v/>
      </c>
      <c r="K183" s="69" t="str">
        <f t="shared" si="25"/>
        <v/>
      </c>
      <c r="L183" s="51" t="str">
        <f t="shared" si="26"/>
        <v/>
      </c>
      <c r="M183" s="70" t="str">
        <f>IF(OR(K183="",K183=$C$3),"",IF(COUNTIF(K$2:K183,K183)=3,ROW(),""))</f>
        <v/>
      </c>
    </row>
    <row r="184" spans="1:13" x14ac:dyDescent="0.25">
      <c r="A184" s="52">
        <f t="shared" si="22"/>
        <v>431</v>
      </c>
      <c r="B184"/>
      <c r="C184"/>
      <c r="D184" s="1"/>
      <c r="E184" s="1"/>
      <c r="F184" s="52" t="e">
        <f>IF(MATCH(A184,Finish!A:A,0)&gt;0,"Y","")</f>
        <v>#N/A</v>
      </c>
      <c r="G184" s="53" t="b">
        <f t="shared" si="21"/>
        <v>0</v>
      </c>
      <c r="H184" s="69" t="str">
        <f t="shared" si="23"/>
        <v/>
      </c>
      <c r="I184" s="51" t="str">
        <f t="shared" si="24"/>
        <v/>
      </c>
      <c r="J184" s="70" t="str">
        <f>IF(OR(H184="",H184=$C$3),"",IF(COUNTIF(H$2:H184,H184)=3,ROW(),""))</f>
        <v/>
      </c>
      <c r="K184" s="69" t="str">
        <f t="shared" si="25"/>
        <v/>
      </c>
      <c r="L184" s="51" t="str">
        <f t="shared" si="26"/>
        <v/>
      </c>
      <c r="M184" s="70" t="str">
        <f>IF(OR(K184="",K184=$C$3),"",IF(COUNTIF(K$2:K184,K184)=3,ROW(),""))</f>
        <v/>
      </c>
    </row>
    <row r="185" spans="1:13" x14ac:dyDescent="0.25">
      <c r="A185" s="52">
        <f t="shared" si="22"/>
        <v>432</v>
      </c>
      <c r="B185"/>
      <c r="C185"/>
      <c r="D185" s="1"/>
      <c r="E185" s="1"/>
      <c r="F185" s="52" t="e">
        <f>IF(MATCH(A185,Finish!A:A,0)&gt;0,"Y","")</f>
        <v>#N/A</v>
      </c>
      <c r="G185" s="53" t="b">
        <f t="shared" si="21"/>
        <v>0</v>
      </c>
      <c r="H185" s="69" t="str">
        <f t="shared" si="23"/>
        <v/>
      </c>
      <c r="I185" s="51" t="str">
        <f t="shared" si="24"/>
        <v/>
      </c>
      <c r="J185" s="70" t="str">
        <f>IF(OR(H185="",H185=$C$3),"",IF(COUNTIF(H$2:H185,H185)=3,ROW(),""))</f>
        <v/>
      </c>
      <c r="K185" s="69" t="str">
        <f t="shared" si="25"/>
        <v/>
      </c>
      <c r="L185" s="51" t="str">
        <f t="shared" si="26"/>
        <v/>
      </c>
      <c r="M185" s="70" t="str">
        <f>IF(OR(K185="",K185=$C$3),"",IF(COUNTIF(K$2:K185,K185)=3,ROW(),""))</f>
        <v/>
      </c>
    </row>
    <row r="186" spans="1:13" x14ac:dyDescent="0.25">
      <c r="A186" s="52">
        <f t="shared" si="22"/>
        <v>433</v>
      </c>
      <c r="B186"/>
      <c r="C186"/>
      <c r="D186" s="1"/>
      <c r="E186" s="1"/>
      <c r="F186" s="52" t="e">
        <f>IF(MATCH(A186,Finish!A:A,0)&gt;0,"Y","")</f>
        <v>#N/A</v>
      </c>
      <c r="G186" s="53" t="b">
        <f t="shared" si="21"/>
        <v>0</v>
      </c>
      <c r="H186" s="69" t="str">
        <f t="shared" si="23"/>
        <v/>
      </c>
      <c r="I186" s="51" t="str">
        <f t="shared" si="24"/>
        <v/>
      </c>
      <c r="J186" s="70" t="str">
        <f>IF(OR(H186="",H186=$C$3),"",IF(COUNTIF(H$2:H186,H186)=3,ROW(),""))</f>
        <v/>
      </c>
      <c r="K186" s="69" t="str">
        <f t="shared" si="25"/>
        <v/>
      </c>
      <c r="L186" s="51" t="str">
        <f t="shared" si="26"/>
        <v/>
      </c>
      <c r="M186" s="70" t="str">
        <f>IF(OR(K186="",K186=$C$3),"",IF(COUNTIF(K$2:K186,K186)=3,ROW(),""))</f>
        <v/>
      </c>
    </row>
    <row r="187" spans="1:13" x14ac:dyDescent="0.25">
      <c r="A187" s="52">
        <f t="shared" si="22"/>
        <v>434</v>
      </c>
      <c r="B187"/>
      <c r="C187"/>
      <c r="D187" s="1"/>
      <c r="E187" s="1"/>
      <c r="F187" s="52" t="e">
        <f>IF(MATCH(A187,Finish!A:A,0)&gt;0,"Y","")</f>
        <v>#N/A</v>
      </c>
      <c r="G187" s="53" t="b">
        <f t="shared" si="21"/>
        <v>0</v>
      </c>
      <c r="H187" s="69" t="str">
        <f t="shared" si="23"/>
        <v/>
      </c>
      <c r="I187" s="51" t="str">
        <f t="shared" si="24"/>
        <v/>
      </c>
      <c r="J187" s="70" t="str">
        <f>IF(OR(H187="",H187=$C$3),"",IF(COUNTIF(H$2:H187,H187)=3,ROW(),""))</f>
        <v/>
      </c>
      <c r="K187" s="69" t="str">
        <f t="shared" si="25"/>
        <v/>
      </c>
      <c r="L187" s="51" t="str">
        <f t="shared" si="26"/>
        <v/>
      </c>
      <c r="M187" s="70" t="str">
        <f>IF(OR(K187="",K187=$C$3),"",IF(COUNTIF(K$2:K187,K187)=3,ROW(),""))</f>
        <v/>
      </c>
    </row>
    <row r="188" spans="1:13" x14ac:dyDescent="0.25">
      <c r="A188" s="52">
        <f t="shared" si="22"/>
        <v>435</v>
      </c>
      <c r="B188"/>
      <c r="C188"/>
      <c r="D188" s="1"/>
      <c r="E188" s="1"/>
      <c r="F188" s="52" t="e">
        <f>IF(MATCH(A188,Finish!A:A,0)&gt;0,"Y","")</f>
        <v>#N/A</v>
      </c>
      <c r="G188" s="53" t="b">
        <f t="shared" si="21"/>
        <v>0</v>
      </c>
      <c r="H188" s="69" t="str">
        <f t="shared" si="23"/>
        <v/>
      </c>
      <c r="I188" s="51" t="str">
        <f t="shared" si="24"/>
        <v/>
      </c>
      <c r="J188" s="70" t="str">
        <f>IF(OR(H188="",H188=$C$3),"",IF(COUNTIF(H$2:H188,H188)=3,ROW(),""))</f>
        <v/>
      </c>
      <c r="K188" s="69" t="str">
        <f t="shared" si="25"/>
        <v/>
      </c>
      <c r="L188" s="51" t="str">
        <f t="shared" si="26"/>
        <v/>
      </c>
      <c r="M188" s="70" t="str">
        <f>IF(OR(K188="",K188=$C$3),"",IF(COUNTIF(K$2:K188,K188)=3,ROW(),""))</f>
        <v/>
      </c>
    </row>
    <row r="189" spans="1:13" x14ac:dyDescent="0.25">
      <c r="A189" s="52">
        <f t="shared" si="22"/>
        <v>436</v>
      </c>
      <c r="B189"/>
      <c r="C189"/>
      <c r="D189" s="1"/>
      <c r="E189" s="1"/>
      <c r="F189" s="52" t="e">
        <f>IF(MATCH(A189,Finish!A:A,0)&gt;0,"Y","")</f>
        <v>#N/A</v>
      </c>
      <c r="G189" s="53" t="b">
        <f t="shared" si="21"/>
        <v>0</v>
      </c>
      <c r="H189" s="69" t="str">
        <f t="shared" si="23"/>
        <v/>
      </c>
      <c r="I189" s="51" t="str">
        <f t="shared" si="24"/>
        <v/>
      </c>
      <c r="J189" s="70" t="str">
        <f>IF(OR(H189="",H189=$C$3),"",IF(COUNTIF(H$2:H189,H189)=3,ROW(),""))</f>
        <v/>
      </c>
      <c r="K189" s="69" t="str">
        <f t="shared" si="25"/>
        <v/>
      </c>
      <c r="L189" s="51" t="str">
        <f t="shared" si="26"/>
        <v/>
      </c>
      <c r="M189" s="70" t="str">
        <f>IF(OR(K189="",K189=$C$3),"",IF(COUNTIF(K$2:K189,K189)=3,ROW(),""))</f>
        <v/>
      </c>
    </row>
    <row r="190" spans="1:13" x14ac:dyDescent="0.25">
      <c r="A190" s="52">
        <f t="shared" si="22"/>
        <v>437</v>
      </c>
      <c r="B190"/>
      <c r="C190"/>
      <c r="D190" s="1"/>
      <c r="E190" s="1"/>
      <c r="F190" s="52" t="e">
        <f>IF(MATCH(A190,Finish!A:A,0)&gt;0,"Y","")</f>
        <v>#N/A</v>
      </c>
      <c r="G190" s="53" t="b">
        <f t="shared" si="21"/>
        <v>0</v>
      </c>
      <c r="H190" s="69" t="str">
        <f t="shared" si="23"/>
        <v/>
      </c>
      <c r="I190" s="51" t="str">
        <f t="shared" si="24"/>
        <v/>
      </c>
      <c r="J190" s="70" t="str">
        <f>IF(OR(H190="",H190=$C$3),"",IF(COUNTIF(H$2:H190,H190)=3,ROW(),""))</f>
        <v/>
      </c>
      <c r="K190" s="69" t="str">
        <f t="shared" si="25"/>
        <v/>
      </c>
      <c r="L190" s="51" t="str">
        <f t="shared" si="26"/>
        <v/>
      </c>
      <c r="M190" s="70" t="str">
        <f>IF(OR(K190="",K190=$C$3),"",IF(COUNTIF(K$2:K190,K190)=3,ROW(),""))</f>
        <v/>
      </c>
    </row>
    <row r="191" spans="1:13" x14ac:dyDescent="0.25">
      <c r="A191" s="52">
        <f t="shared" si="22"/>
        <v>438</v>
      </c>
      <c r="B191"/>
      <c r="C191"/>
      <c r="D191" s="1"/>
      <c r="E191" s="1"/>
      <c r="F191" s="52" t="e">
        <f>IF(MATCH(A191,Finish!A:A,0)&gt;0,"Y","")</f>
        <v>#N/A</v>
      </c>
      <c r="G191" s="53" t="b">
        <f t="shared" si="21"/>
        <v>0</v>
      </c>
      <c r="H191" s="69" t="str">
        <f t="shared" si="23"/>
        <v/>
      </c>
      <c r="I191" s="51" t="str">
        <f t="shared" si="24"/>
        <v/>
      </c>
      <c r="J191" s="70" t="str">
        <f>IF(OR(H191="",H191=$C$3),"",IF(COUNTIF(H$2:H191,H191)=3,ROW(),""))</f>
        <v/>
      </c>
      <c r="K191" s="69" t="str">
        <f t="shared" si="25"/>
        <v/>
      </c>
      <c r="L191" s="51" t="str">
        <f t="shared" si="26"/>
        <v/>
      </c>
      <c r="M191" s="70" t="str">
        <f>IF(OR(K191="",K191=$C$3),"",IF(COUNTIF(K$2:K191,K191)=3,ROW(),""))</f>
        <v/>
      </c>
    </row>
    <row r="192" spans="1:13" x14ac:dyDescent="0.25">
      <c r="A192" s="52">
        <f t="shared" si="22"/>
        <v>439</v>
      </c>
      <c r="B192"/>
      <c r="C192"/>
      <c r="D192" s="1"/>
      <c r="E192" s="1"/>
      <c r="F192" s="52" t="e">
        <f>IF(MATCH(A192,Finish!A:A,0)&gt;0,"Y","")</f>
        <v>#N/A</v>
      </c>
      <c r="G192" s="53" t="b">
        <f t="shared" si="21"/>
        <v>0</v>
      </c>
      <c r="H192" s="69" t="str">
        <f t="shared" si="23"/>
        <v/>
      </c>
      <c r="I192" s="51" t="str">
        <f t="shared" si="24"/>
        <v/>
      </c>
      <c r="J192" s="70" t="str">
        <f>IF(OR(H192="",H192=$C$3),"",IF(COUNTIF(H$2:H192,H192)=3,ROW(),""))</f>
        <v/>
      </c>
      <c r="K192" s="69" t="str">
        <f t="shared" si="25"/>
        <v/>
      </c>
      <c r="L192" s="51" t="str">
        <f t="shared" si="26"/>
        <v/>
      </c>
      <c r="M192" s="70" t="str">
        <f>IF(OR(K192="",K192=$C$3),"",IF(COUNTIF(K$2:K192,K192)=3,ROW(),""))</f>
        <v/>
      </c>
    </row>
    <row r="193" spans="1:13" x14ac:dyDescent="0.25">
      <c r="A193" s="52">
        <f t="shared" si="22"/>
        <v>440</v>
      </c>
      <c r="B193"/>
      <c r="C193"/>
      <c r="D193" s="1"/>
      <c r="E193" s="1"/>
      <c r="F193" s="52" t="e">
        <f>IF(MATCH(A193,Finish!A:A,0)&gt;0,"Y","")</f>
        <v>#N/A</v>
      </c>
      <c r="G193" s="53" t="b">
        <f t="shared" si="21"/>
        <v>0</v>
      </c>
      <c r="H193" s="69" t="str">
        <f t="shared" si="23"/>
        <v/>
      </c>
      <c r="I193" s="51" t="str">
        <f t="shared" si="24"/>
        <v/>
      </c>
      <c r="J193" s="70" t="str">
        <f>IF(OR(H193="",H193=$C$3),"",IF(COUNTIF(H$2:H193,H193)=3,ROW(),""))</f>
        <v/>
      </c>
      <c r="K193" s="69" t="str">
        <f t="shared" si="25"/>
        <v/>
      </c>
      <c r="L193" s="51" t="str">
        <f t="shared" si="26"/>
        <v/>
      </c>
      <c r="M193" s="70" t="str">
        <f>IF(OR(K193="",K193=$C$3),"",IF(COUNTIF(K$2:K193,K193)=3,ROW(),""))</f>
        <v/>
      </c>
    </row>
    <row r="194" spans="1:13" x14ac:dyDescent="0.25">
      <c r="A194" s="52">
        <f t="shared" si="22"/>
        <v>441</v>
      </c>
      <c r="B194"/>
      <c r="C194"/>
      <c r="D194" s="1"/>
      <c r="E194" s="1"/>
      <c r="F194" s="52" t="e">
        <f>IF(MATCH(A194,Finish!A:A,0)&gt;0,"Y","")</f>
        <v>#N/A</v>
      </c>
      <c r="G194" s="53" t="b">
        <f t="shared" si="21"/>
        <v>0</v>
      </c>
      <c r="H194" s="69" t="str">
        <f t="shared" si="23"/>
        <v/>
      </c>
      <c r="I194" s="51" t="str">
        <f t="shared" si="24"/>
        <v/>
      </c>
      <c r="J194" s="70" t="str">
        <f>IF(OR(H194="",H194=$C$3),"",IF(COUNTIF(H$2:H194,H194)=3,ROW(),""))</f>
        <v/>
      </c>
      <c r="K194" s="69" t="str">
        <f t="shared" si="25"/>
        <v/>
      </c>
      <c r="L194" s="51" t="str">
        <f t="shared" si="26"/>
        <v/>
      </c>
      <c r="M194" s="70" t="str">
        <f>IF(OR(K194="",K194=$C$3),"",IF(COUNTIF(K$2:K194,K194)=3,ROW(),""))</f>
        <v/>
      </c>
    </row>
    <row r="195" spans="1:13" x14ac:dyDescent="0.25">
      <c r="A195" s="52">
        <f t="shared" si="22"/>
        <v>442</v>
      </c>
      <c r="B195"/>
      <c r="C195"/>
      <c r="D195" s="1"/>
      <c r="E195" s="1"/>
      <c r="F195" s="52" t="e">
        <f>IF(MATCH(A195,Finish!A:A,0)&gt;0,"Y","")</f>
        <v>#N/A</v>
      </c>
      <c r="G195" s="53" t="b">
        <f t="shared" si="21"/>
        <v>0</v>
      </c>
      <c r="H195" s="69" t="str">
        <f t="shared" si="23"/>
        <v/>
      </c>
      <c r="I195" s="51" t="str">
        <f t="shared" si="24"/>
        <v/>
      </c>
      <c r="J195" s="70" t="str">
        <f>IF(OR(H195="",H195=$C$3),"",IF(COUNTIF(H$2:H195,H195)=3,ROW(),""))</f>
        <v/>
      </c>
      <c r="K195" s="69" t="str">
        <f t="shared" si="25"/>
        <v/>
      </c>
      <c r="L195" s="51" t="str">
        <f t="shared" si="26"/>
        <v/>
      </c>
      <c r="M195" s="70" t="str">
        <f>IF(OR(K195="",K195=$C$3),"",IF(COUNTIF(K$2:K195,K195)=3,ROW(),""))</f>
        <v/>
      </c>
    </row>
    <row r="196" spans="1:13" x14ac:dyDescent="0.25">
      <c r="A196" s="52">
        <f t="shared" si="22"/>
        <v>443</v>
      </c>
      <c r="B196"/>
      <c r="C196"/>
      <c r="D196" s="1"/>
      <c r="E196" s="1"/>
      <c r="F196" s="52" t="e">
        <f>IF(MATCH(A196,Finish!A:A,0)&gt;0,"Y","")</f>
        <v>#N/A</v>
      </c>
      <c r="G196" s="53" t="b">
        <f t="shared" si="21"/>
        <v>0</v>
      </c>
      <c r="H196" s="69" t="str">
        <f t="shared" si="23"/>
        <v/>
      </c>
      <c r="I196" s="51" t="str">
        <f t="shared" si="24"/>
        <v/>
      </c>
      <c r="J196" s="70" t="str">
        <f>IF(OR(H196="",H196=$C$3),"",IF(COUNTIF(H$2:H196,H196)=3,ROW(),""))</f>
        <v/>
      </c>
      <c r="K196" s="69" t="str">
        <f t="shared" si="25"/>
        <v/>
      </c>
      <c r="L196" s="51" t="str">
        <f t="shared" si="26"/>
        <v/>
      </c>
      <c r="M196" s="70" t="str">
        <f>IF(OR(K196="",K196=$C$3),"",IF(COUNTIF(K$2:K196,K196)=3,ROW(),""))</f>
        <v/>
      </c>
    </row>
    <row r="197" spans="1:13" x14ac:dyDescent="0.25">
      <c r="A197" s="52">
        <f t="shared" si="22"/>
        <v>444</v>
      </c>
      <c r="B197"/>
      <c r="C197"/>
      <c r="D197" s="1"/>
      <c r="E197" s="1"/>
      <c r="F197" s="52" t="e">
        <f>IF(MATCH(A197,Finish!A:A,0)&gt;0,"Y","")</f>
        <v>#N/A</v>
      </c>
      <c r="G197" s="53" t="b">
        <f t="shared" ref="G197:G203" si="27">AND(B197&lt;&gt;"",OR(D197="",D197="M"))</f>
        <v>0</v>
      </c>
      <c r="H197" s="69" t="str">
        <f t="shared" si="23"/>
        <v/>
      </c>
      <c r="I197" s="51" t="str">
        <f t="shared" si="24"/>
        <v/>
      </c>
      <c r="J197" s="70" t="str">
        <f>IF(OR(H197="",H197=$C$3),"",IF(COUNTIF(H$2:H197,H197)=3,ROW(),""))</f>
        <v/>
      </c>
      <c r="K197" s="69" t="str">
        <f t="shared" si="25"/>
        <v/>
      </c>
      <c r="L197" s="51" t="str">
        <f t="shared" si="26"/>
        <v/>
      </c>
      <c r="M197" s="70" t="str">
        <f>IF(OR(K197="",K197=$C$3),"",IF(COUNTIF(K$2:K197,K197)=3,ROW(),""))</f>
        <v/>
      </c>
    </row>
    <row r="198" spans="1:13" x14ac:dyDescent="0.25">
      <c r="A198" s="52">
        <f t="shared" si="22"/>
        <v>445</v>
      </c>
      <c r="B198"/>
      <c r="C198"/>
      <c r="D198" s="1"/>
      <c r="E198" s="1"/>
      <c r="F198" s="52" t="e">
        <f>IF(MATCH(A198,Finish!A:A,0)&gt;0,"Y","")</f>
        <v>#N/A</v>
      </c>
      <c r="G198" s="53" t="b">
        <f t="shared" si="27"/>
        <v>0</v>
      </c>
      <c r="H198" s="69" t="str">
        <f t="shared" si="23"/>
        <v/>
      </c>
      <c r="I198" s="51" t="str">
        <f t="shared" si="24"/>
        <v/>
      </c>
      <c r="J198" s="70" t="str">
        <f>IF(OR(H198="",H198=$C$3),"",IF(COUNTIF(H$2:H198,H198)=3,ROW(),""))</f>
        <v/>
      </c>
      <c r="K198" s="69" t="str">
        <f t="shared" si="25"/>
        <v/>
      </c>
      <c r="L198" s="51" t="str">
        <f t="shared" si="26"/>
        <v/>
      </c>
      <c r="M198" s="70" t="str">
        <f>IF(OR(K198="",K198=$C$3),"",IF(COUNTIF(K$2:K198,K198)=3,ROW(),""))</f>
        <v/>
      </c>
    </row>
    <row r="199" spans="1:13" x14ac:dyDescent="0.25">
      <c r="A199" s="52">
        <f t="shared" si="22"/>
        <v>446</v>
      </c>
      <c r="B199"/>
      <c r="C199"/>
      <c r="D199" s="1"/>
      <c r="E199" s="1"/>
      <c r="F199" s="52" t="e">
        <f>IF(MATCH(A199,Finish!A:A,0)&gt;0,"Y","")</f>
        <v>#N/A</v>
      </c>
      <c r="G199" s="53" t="b">
        <f t="shared" si="27"/>
        <v>0</v>
      </c>
      <c r="H199" s="69" t="str">
        <f t="shared" si="23"/>
        <v/>
      </c>
      <c r="I199" s="51" t="str">
        <f t="shared" si="24"/>
        <v/>
      </c>
      <c r="J199" s="70" t="str">
        <f>IF(OR(H199="",H199=$C$3),"",IF(COUNTIF(H$2:H199,H199)=3,ROW(),""))</f>
        <v/>
      </c>
      <c r="K199" s="69" t="str">
        <f t="shared" si="25"/>
        <v/>
      </c>
      <c r="L199" s="51" t="str">
        <f t="shared" si="26"/>
        <v/>
      </c>
      <c r="M199" s="70" t="str">
        <f>IF(OR(K199="",K199=$C$3),"",IF(COUNTIF(K$2:K199,K199)=3,ROW(),""))</f>
        <v/>
      </c>
    </row>
    <row r="200" spans="1:13" x14ac:dyDescent="0.25">
      <c r="A200" s="52">
        <f t="shared" si="22"/>
        <v>447</v>
      </c>
      <c r="B200"/>
      <c r="C200"/>
      <c r="D200" s="1"/>
      <c r="E200" s="1"/>
      <c r="F200" s="52" t="e">
        <f>IF(MATCH(A200,Finish!A:A,0)&gt;0,"Y","")</f>
        <v>#N/A</v>
      </c>
      <c r="G200" s="53" t="b">
        <f t="shared" si="27"/>
        <v>0</v>
      </c>
      <c r="H200" s="69" t="str">
        <f t="shared" si="23"/>
        <v/>
      </c>
      <c r="I200" s="51" t="str">
        <f t="shared" si="24"/>
        <v/>
      </c>
      <c r="J200" s="70" t="str">
        <f>IF(OR(H200="",H200=$C$3),"",IF(COUNTIF(H$2:H200,H200)=3,ROW(),""))</f>
        <v/>
      </c>
      <c r="K200" s="69" t="str">
        <f t="shared" si="25"/>
        <v/>
      </c>
      <c r="L200" s="51" t="str">
        <f t="shared" si="26"/>
        <v/>
      </c>
      <c r="M200" s="70" t="str">
        <f>IF(OR(K200="",K200=$C$3),"",IF(COUNTIF(K$2:K200,K200)=3,ROW(),""))</f>
        <v/>
      </c>
    </row>
    <row r="201" spans="1:13" x14ac:dyDescent="0.25">
      <c r="A201" s="52">
        <f t="shared" si="22"/>
        <v>448</v>
      </c>
      <c r="B201"/>
      <c r="C201"/>
      <c r="D201" s="1"/>
      <c r="E201" s="1"/>
      <c r="F201" s="52" t="e">
        <f>IF(MATCH(A201,Finish!A:A,0)&gt;0,"Y","")</f>
        <v>#N/A</v>
      </c>
      <c r="G201" s="53" t="b">
        <f t="shared" si="27"/>
        <v>0</v>
      </c>
      <c r="H201" s="69" t="str">
        <f t="shared" si="23"/>
        <v/>
      </c>
      <c r="I201" s="51" t="str">
        <f t="shared" si="24"/>
        <v/>
      </c>
      <c r="J201" s="70" t="str">
        <f>IF(OR(H201="",H201=$C$3),"",IF(COUNTIF(H$2:H201,H201)=3,ROW(),""))</f>
        <v/>
      </c>
      <c r="K201" s="69" t="str">
        <f t="shared" si="25"/>
        <v/>
      </c>
      <c r="L201" s="51" t="str">
        <f t="shared" si="26"/>
        <v/>
      </c>
      <c r="M201" s="70" t="str">
        <f>IF(OR(K201="",K201=$C$3),"",IF(COUNTIF(K$2:K201,K201)=3,ROW(),""))</f>
        <v/>
      </c>
    </row>
    <row r="202" spans="1:13" x14ac:dyDescent="0.25">
      <c r="A202" s="52">
        <f t="shared" si="22"/>
        <v>449</v>
      </c>
      <c r="B202"/>
      <c r="C202"/>
      <c r="D202" s="1"/>
      <c r="E202" s="1"/>
      <c r="F202" s="52" t="e">
        <f>IF(MATCH(A202,Finish!A:A,0)&gt;0,"Y","")</f>
        <v>#N/A</v>
      </c>
      <c r="G202" s="53" t="b">
        <f t="shared" si="27"/>
        <v>0</v>
      </c>
      <c r="H202" s="69" t="str">
        <f t="shared" si="23"/>
        <v/>
      </c>
      <c r="I202" s="51" t="str">
        <f t="shared" si="24"/>
        <v/>
      </c>
      <c r="J202" s="70" t="str">
        <f>IF(OR(H202="",H202=$C$3),"",IF(COUNTIF(H$2:H202,H202)=3,ROW(),""))</f>
        <v/>
      </c>
      <c r="K202" s="69" t="str">
        <f t="shared" si="25"/>
        <v/>
      </c>
      <c r="L202" s="51" t="str">
        <f t="shared" si="26"/>
        <v/>
      </c>
      <c r="M202" s="70" t="str">
        <f>IF(OR(K202="",K202=$C$3),"",IF(COUNTIF(K$2:K202,K202)=3,ROW(),""))</f>
        <v/>
      </c>
    </row>
    <row r="203" spans="1:13" x14ac:dyDescent="0.25">
      <c r="A203" s="52">
        <f t="shared" si="22"/>
        <v>450</v>
      </c>
      <c r="B203"/>
      <c r="C203"/>
      <c r="D203" s="1"/>
      <c r="E203" s="1"/>
      <c r="F203" s="52" t="e">
        <f>IF(MATCH(A203,Finish!A:A,0)&gt;0,"Y","")</f>
        <v>#N/A</v>
      </c>
      <c r="G203" s="53" t="b">
        <f t="shared" si="27"/>
        <v>0</v>
      </c>
      <c r="H203" s="69" t="str">
        <f t="shared" si="23"/>
        <v/>
      </c>
      <c r="I203" s="51" t="str">
        <f t="shared" si="24"/>
        <v/>
      </c>
      <c r="J203" s="70" t="str">
        <f>IF(OR(H203="",H203=$C$3),"",IF(COUNTIF(H$2:H203,H203)=3,ROW(),""))</f>
        <v/>
      </c>
      <c r="K203" s="69" t="str">
        <f t="shared" si="25"/>
        <v/>
      </c>
      <c r="L203" s="51" t="str">
        <f t="shared" si="26"/>
        <v/>
      </c>
      <c r="M203" s="70" t="str">
        <f>IF(OR(K203="",K203=$C$3),"",IF(COUNTIF(K$2:K203,K203)=3,ROW(),""))</f>
        <v/>
      </c>
    </row>
  </sheetData>
  <sortState xmlns:xlrd2="http://schemas.microsoft.com/office/spreadsheetml/2017/richdata2" ref="B4:D184">
    <sortCondition ref="B4"/>
  </sortState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04"/>
  <sheetViews>
    <sheetView tabSelected="1" topLeftCell="A73" workbookViewId="0">
      <selection activeCell="M89" sqref="M89"/>
    </sheetView>
  </sheetViews>
  <sheetFormatPr defaultColWidth="9.109375" defaultRowHeight="13.2" x14ac:dyDescent="0.25"/>
  <cols>
    <col min="1" max="1" width="11.44140625" style="52" bestFit="1" customWidth="1"/>
    <col min="2" max="2" width="7.88671875" style="73" customWidth="1"/>
    <col min="3" max="3" width="6" style="51" bestFit="1" customWidth="1"/>
    <col min="4" max="4" width="6.33203125" style="52" customWidth="1"/>
    <col min="5" max="5" width="6" style="52" customWidth="1"/>
    <col min="6" max="6" width="9.44140625" style="75" customWidth="1"/>
    <col min="7" max="7" width="9.6640625" style="51" customWidth="1"/>
    <col min="8" max="8" width="8.109375" style="52" bestFit="1" customWidth="1"/>
    <col min="9" max="9" width="8.5546875" style="52" bestFit="1" customWidth="1"/>
    <col min="10" max="10" width="9.109375" style="52"/>
    <col min="11" max="11" width="7.44140625" style="52" bestFit="1" customWidth="1"/>
    <col min="12" max="12" width="17.109375" style="51" bestFit="1" customWidth="1"/>
    <col min="13" max="13" width="12.33203125" style="51" customWidth="1"/>
    <col min="14" max="14" width="5.88671875" style="51" customWidth="1"/>
    <col min="15" max="15" width="6.33203125" style="52" bestFit="1" customWidth="1"/>
    <col min="16" max="16" width="8" style="52" bestFit="1" customWidth="1"/>
    <col min="17" max="17" width="9" style="51" bestFit="1" customWidth="1"/>
    <col min="18" max="18" width="9.109375" style="52"/>
    <col min="19" max="19" width="5.33203125" style="52" bestFit="1" customWidth="1"/>
    <col min="20" max="16384" width="9.109375" style="51"/>
  </cols>
  <sheetData>
    <row r="1" spans="1:19" x14ac:dyDescent="0.25">
      <c r="B1" s="71" t="s">
        <v>14</v>
      </c>
      <c r="C1" s="72">
        <f>COUNT(A:A)</f>
        <v>83</v>
      </c>
    </row>
    <row r="2" spans="1:19" x14ac:dyDescent="0.25">
      <c r="B2" s="71" t="s">
        <v>15</v>
      </c>
      <c r="C2" s="72">
        <f>Summary!C2-Finish!C1</f>
        <v>1</v>
      </c>
    </row>
    <row r="3" spans="1:19" s="58" customFormat="1" x14ac:dyDescent="0.25">
      <c r="A3" s="57" t="s">
        <v>10</v>
      </c>
      <c r="B3" s="82"/>
      <c r="C3" s="57" t="s">
        <v>56</v>
      </c>
      <c r="D3" s="57" t="s">
        <v>54</v>
      </c>
      <c r="E3" s="57" t="s">
        <v>55</v>
      </c>
      <c r="F3" s="76" t="s">
        <v>11</v>
      </c>
      <c r="G3" s="58" t="s">
        <v>24</v>
      </c>
      <c r="H3" s="57" t="s">
        <v>13</v>
      </c>
      <c r="I3" s="57" t="s">
        <v>69</v>
      </c>
      <c r="J3" s="57" t="s">
        <v>37</v>
      </c>
      <c r="K3" s="57" t="s">
        <v>112</v>
      </c>
      <c r="L3" s="58" t="s">
        <v>1</v>
      </c>
      <c r="M3" s="58" t="s">
        <v>22</v>
      </c>
      <c r="N3" s="58" t="s">
        <v>53</v>
      </c>
      <c r="O3" s="57" t="s">
        <v>35</v>
      </c>
      <c r="P3" s="57" t="s">
        <v>51</v>
      </c>
      <c r="Q3" s="58" t="s">
        <v>49</v>
      </c>
      <c r="R3" s="57" t="s">
        <v>11</v>
      </c>
      <c r="S3" s="57" t="s">
        <v>74</v>
      </c>
    </row>
    <row r="4" spans="1:19" x14ac:dyDescent="0.25">
      <c r="A4" s="1">
        <v>267</v>
      </c>
      <c r="B4" s="73" t="str">
        <f>IF(A4="","ready",IF(COUNTIF(Entry!A:A,A4)=0,"unknown number",IF(MATCH(A4,A:A,0)&lt;ROW(),"duplicate number","OK")))</f>
        <v>OK</v>
      </c>
      <c r="C4" s="1">
        <v>0</v>
      </c>
      <c r="D4" s="1">
        <v>49</v>
      </c>
      <c r="E4" s="1">
        <v>37</v>
      </c>
      <c r="F4" s="75">
        <f>($C4+$D4/60+$E4/3600)/24</f>
        <v>3.4456018518518518E-2</v>
      </c>
      <c r="G4" s="74" t="str">
        <f>IF(ROW()&lt;5,"",IF(A4="","ready",IF(F4&lt;F3,"time error","OK")))</f>
        <v/>
      </c>
      <c r="H4" s="52">
        <f>ROW()-3</f>
        <v>1</v>
      </c>
      <c r="I4" s="52" t="str">
        <f>IF(A4="","",N4&amp;":"&amp;COUNTIF(N$4:N4,N4))</f>
        <v>MSEN:1</v>
      </c>
      <c r="J4" s="52" t="str">
        <f>IF(LEFT(N4,1)="L",COUNTIF(N$4:N4,"L*"),"")</f>
        <v/>
      </c>
      <c r="K4" s="52" t="str">
        <f>IF(LEFT(N4,1)="V","MV",IF(LEFT(N4,2)="LV","LV",""))</f>
        <v/>
      </c>
      <c r="L4" s="51" t="str">
        <f>IF(A4="","",VLOOKUP($A4,Entry!A:D,2,FALSE))</f>
        <v>Ben Coop</v>
      </c>
      <c r="M4" s="51" t="str">
        <f>IF(A4="","",VLOOKUP($A4,Entry!A:D,3,FALSE))</f>
        <v>Bury AC</v>
      </c>
      <c r="N4" s="51" t="str">
        <f>IF(A4="","",IF(VLOOKUP($A4,Entry!A:D,4,FALSE)="","M",VLOOKUP($A4,Entry!A:D,4,FALSE)))</f>
        <v>MSEN</v>
      </c>
      <c r="O4" s="52" t="str">
        <f>IF(A4="","",IF(VLOOKUP($A4,Entry!A:E,5,FALSE)="Y","Y",""))</f>
        <v/>
      </c>
      <c r="P4" s="52" t="e">
        <f>VLOOKUP(Finish!A4,Summit!A:B,2,FALSE)</f>
        <v>#N/A</v>
      </c>
      <c r="Q4" s="52" t="str">
        <f>IF(AND(ROW()&gt;4,COUNTIF($N$4:$N4,$N4)=1),"*","")</f>
        <v/>
      </c>
      <c r="R4" s="75">
        <f>F4</f>
        <v>3.4456018518518518E-2</v>
      </c>
      <c r="S4" s="52">
        <f>H4</f>
        <v>1</v>
      </c>
    </row>
    <row r="5" spans="1:19" x14ac:dyDescent="0.25">
      <c r="A5" s="1">
        <v>328</v>
      </c>
      <c r="B5" s="73" t="str">
        <f>IF(A5="","ready",IF(COUNTIF(Entry!A:A,A5)=0,"unknown number",IF(MATCH(A5,A:A,0)&lt;ROW(),"duplicate number","OK")))</f>
        <v>OK</v>
      </c>
      <c r="C5" s="1">
        <v>0</v>
      </c>
      <c r="D5" s="1">
        <v>50</v>
      </c>
      <c r="E5" s="1">
        <v>40</v>
      </c>
      <c r="F5" s="75">
        <f>($C5+$D5/60+$E5/3600)/24</f>
        <v>3.5185185185185187E-2</v>
      </c>
      <c r="G5" s="74" t="str">
        <f>IF(ROW()&lt;5,"",IF(A5="","ready",IF(F5&lt;F4,"time error","OK")))</f>
        <v>OK</v>
      </c>
      <c r="H5" s="52">
        <f>ROW()-3</f>
        <v>2</v>
      </c>
      <c r="I5" s="52" t="str">
        <f>IF(A5="","",N5&amp;":"&amp;COUNTIF(N$4:N5,N5))</f>
        <v>M45:1</v>
      </c>
      <c r="J5" s="52" t="str">
        <f>IF(LEFT(N5,1)="L",COUNTIF(N$4:N5,"L*"),"")</f>
        <v/>
      </c>
      <c r="K5" s="52" t="str">
        <f>IF(LEFT(N5,1)="V","MV",IF(LEFT(N5,2)="LV","LV",""))</f>
        <v/>
      </c>
      <c r="L5" s="51" t="str">
        <f>IF(A5="","",VLOOKUP($A5,Entry!A:D,2,FALSE))</f>
        <v>Stephen Hall</v>
      </c>
      <c r="M5" s="51" t="str">
        <f>IF(A5="","",VLOOKUP($A5,Entry!A:D,3,FALSE))</f>
        <v xml:space="preserve">Calder Valley </v>
      </c>
      <c r="N5" s="51" t="str">
        <f>IF(A5="","",IF(VLOOKUP($A5,Entry!A:D,4,FALSE)="","M",VLOOKUP($A5,Entry!A:D,4,FALSE)))</f>
        <v>M45</v>
      </c>
      <c r="O5" s="52" t="str">
        <f>IF(A5="","",IF(VLOOKUP($A5,Entry!A:E,5,FALSE)="Y","Y",""))</f>
        <v/>
      </c>
      <c r="P5" s="52" t="e">
        <f>VLOOKUP(Finish!A5,Summit!A:B,2,FALSE)</f>
        <v>#N/A</v>
      </c>
      <c r="Q5" s="52" t="str">
        <f>IF(AND(ROW()&gt;4,COUNTIF($N$4:$N5,$N5)=1),"*","")</f>
        <v>*</v>
      </c>
      <c r="R5" s="75">
        <f>F5</f>
        <v>3.5185185185185187E-2</v>
      </c>
      <c r="S5" s="52">
        <f>H5</f>
        <v>2</v>
      </c>
    </row>
    <row r="6" spans="1:19" x14ac:dyDescent="0.25">
      <c r="A6" s="1">
        <v>287</v>
      </c>
      <c r="B6" s="73" t="str">
        <f>IF(A6="","ready",IF(COUNTIF(Entry!A:A,A6)=0,"unknown number",IF(MATCH(A6,A:A,0)&lt;ROW(),"duplicate number","OK")))</f>
        <v>OK</v>
      </c>
      <c r="C6" s="1">
        <v>0</v>
      </c>
      <c r="D6" s="1">
        <v>51</v>
      </c>
      <c r="E6" s="1">
        <v>4</v>
      </c>
      <c r="F6" s="75">
        <f>($C6+$D6/60+$E6/3600)/24</f>
        <v>3.546296296296296E-2</v>
      </c>
      <c r="G6" s="74" t="str">
        <f>IF(ROW()&lt;5,"",IF(A6="","ready",IF(F6&lt;F5,"time error","OK")))</f>
        <v>OK</v>
      </c>
      <c r="H6" s="52">
        <f>ROW()-3</f>
        <v>3</v>
      </c>
      <c r="I6" s="52" t="str">
        <f>IF(A6="","",N6&amp;":"&amp;COUNTIF(N$4:N6,N6))</f>
        <v>MU23:1</v>
      </c>
      <c r="J6" s="52" t="str">
        <f>IF(LEFT(N6,1)="L",COUNTIF(N$4:N6,"L*"),"")</f>
        <v/>
      </c>
      <c r="K6" s="52" t="str">
        <f>IF(LEFT(N6,1)="V","MV",IF(LEFT(N6,2)="LV","LV",""))</f>
        <v/>
      </c>
      <c r="L6" s="51" t="str">
        <f>IF(A6="","",VLOOKUP($A6,Entry!A:D,2,FALSE))</f>
        <v>Charlie Parkinson</v>
      </c>
      <c r="M6" s="51" t="str">
        <f>IF(A6="","",VLOOKUP($A6,Entry!A:D,3,FALSE))</f>
        <v>unattached</v>
      </c>
      <c r="N6" s="51" t="str">
        <f>IF(A6="","",IF(VLOOKUP($A6,Entry!A:D,4,FALSE)="","M",VLOOKUP($A6,Entry!A:D,4,FALSE)))</f>
        <v>MU23</v>
      </c>
      <c r="O6" s="52" t="str">
        <f>IF(A6="","",IF(VLOOKUP($A6,Entry!A:E,5,FALSE)="Y","Y",""))</f>
        <v/>
      </c>
      <c r="P6" s="52" t="e">
        <f>VLOOKUP(Finish!A6,Summit!A:B,2,FALSE)</f>
        <v>#N/A</v>
      </c>
      <c r="Q6" s="52" t="str">
        <f>IF(AND(ROW()&gt;4,COUNTIF($N$4:$N6,$N6)=1),"*","")</f>
        <v>*</v>
      </c>
      <c r="R6" s="75">
        <f>F6</f>
        <v>3.546296296296296E-2</v>
      </c>
      <c r="S6" s="52">
        <f>H6</f>
        <v>3</v>
      </c>
    </row>
    <row r="7" spans="1:19" x14ac:dyDescent="0.25">
      <c r="A7" s="1">
        <v>285</v>
      </c>
      <c r="B7" s="73" t="str">
        <f>IF(A7="","ready",IF(COUNTIF(Entry!A:A,A7)=0,"unknown number",IF(MATCH(A7,A:A,0)&lt;ROW(),"duplicate number","OK")))</f>
        <v>OK</v>
      </c>
      <c r="C7" s="1">
        <f>C6</f>
        <v>0</v>
      </c>
      <c r="D7" s="1">
        <v>52</v>
      </c>
      <c r="E7" s="1">
        <v>35</v>
      </c>
      <c r="F7" s="75">
        <f>($C7+$D7/60+$E7/3600)/24</f>
        <v>3.6516203703703703E-2</v>
      </c>
      <c r="G7" s="74" t="str">
        <f>IF(ROW()&lt;5,"",IF(A7="","ready",IF(F7&lt;F6,"time error","OK")))</f>
        <v>OK</v>
      </c>
      <c r="H7" s="52">
        <f>ROW()-3</f>
        <v>4</v>
      </c>
      <c r="I7" s="52" t="str">
        <f>IF(A7="","",N7&amp;":"&amp;COUNTIF(N$4:N7,N7))</f>
        <v>M40:1</v>
      </c>
      <c r="J7" s="52" t="str">
        <f>IF(LEFT(N7,1)="L",COUNTIF(N$4:N7,"L*"),"")</f>
        <v/>
      </c>
      <c r="K7" s="52" t="str">
        <f>IF(LEFT(N7,1)="V","MV",IF(LEFT(N7,2)="LV","LV",""))</f>
        <v/>
      </c>
      <c r="L7" s="51" t="str">
        <f>IF(A7="","",VLOOKUP($A7,Entry!A:D,2,FALSE))</f>
        <v>David Poole</v>
      </c>
      <c r="M7" s="51" t="str">
        <f>IF(A7="","",VLOOKUP($A7,Entry!A:D,3,FALSE))</f>
        <v>Barlick Fell Runners</v>
      </c>
      <c r="N7" s="51" t="str">
        <f>IF(A7="","",IF(VLOOKUP($A7,Entry!A:D,4,FALSE)="","M",VLOOKUP($A7,Entry!A:D,4,FALSE)))</f>
        <v>M40</v>
      </c>
      <c r="O7" s="52" t="str">
        <f>IF(A7="","",IF(VLOOKUP($A7,Entry!A:E,5,FALSE)="Y","Y",""))</f>
        <v/>
      </c>
      <c r="P7" s="52" t="e">
        <f>VLOOKUP(Finish!A7,Summit!A:B,2,FALSE)</f>
        <v>#N/A</v>
      </c>
      <c r="Q7" s="52" t="str">
        <f>IF(AND(ROW()&gt;4,COUNTIF($N$4:$N7,$N7)=1),"*","")</f>
        <v>*</v>
      </c>
      <c r="R7" s="75">
        <f>F7</f>
        <v>3.6516203703703703E-2</v>
      </c>
      <c r="S7" s="52">
        <f>H7</f>
        <v>4</v>
      </c>
    </row>
    <row r="8" spans="1:19" x14ac:dyDescent="0.25">
      <c r="A8" s="1">
        <v>326</v>
      </c>
      <c r="B8" s="73" t="str">
        <f>IF(A8="","ready",IF(COUNTIF(Entry!A:A,A8)=0,"unknown number",IF(MATCH(A8,A:A,0)&lt;ROW(),"duplicate number","OK")))</f>
        <v>OK</v>
      </c>
      <c r="C8" s="1">
        <f>C7</f>
        <v>0</v>
      </c>
      <c r="D8" s="1">
        <v>52</v>
      </c>
      <c r="E8" s="1">
        <v>45</v>
      </c>
      <c r="F8" s="75">
        <f>($C8+$D8/60+$E8/3600)/24</f>
        <v>3.6631944444444446E-2</v>
      </c>
      <c r="G8" s="74" t="str">
        <f>IF(ROW()&lt;5,"",IF(A8="","ready",IF(F8&lt;F7,"time error","OK")))</f>
        <v>OK</v>
      </c>
      <c r="H8" s="52">
        <f>ROW()-3</f>
        <v>5</v>
      </c>
      <c r="I8" s="52" t="str">
        <f>IF(A8="","",N8&amp;":"&amp;COUNTIF(N$4:N8,N8))</f>
        <v>MSEN:2</v>
      </c>
      <c r="J8" s="52" t="str">
        <f>IF(LEFT(N8,1)="L",COUNTIF(N$4:N8,"L*"),"")</f>
        <v/>
      </c>
      <c r="K8" s="52" t="str">
        <f>IF(LEFT(N8,1)="V","MV",IF(LEFT(N8,2)="LV","LV",""))</f>
        <v/>
      </c>
      <c r="L8" s="51" t="str">
        <f>IF(A8="","",VLOOKUP($A8,Entry!A:D,2,FALSE))</f>
        <v>Andy Collier</v>
      </c>
      <c r="M8" s="51" t="str">
        <f>IF(A8="","",VLOOKUP($A8,Entry!A:D,3,FALSE))</f>
        <v>unattached</v>
      </c>
      <c r="N8" s="51" t="str">
        <f>IF(A8="","",IF(VLOOKUP($A8,Entry!A:D,4,FALSE)="","M",VLOOKUP($A8,Entry!A:D,4,FALSE)))</f>
        <v>MSEN</v>
      </c>
      <c r="O8" s="52" t="str">
        <f>IF(A8="","",IF(VLOOKUP($A8,Entry!A:E,5,FALSE)="Y","Y",""))</f>
        <v/>
      </c>
      <c r="P8" s="52" t="e">
        <f>VLOOKUP(Finish!A8,Summit!A:B,2,FALSE)</f>
        <v>#N/A</v>
      </c>
      <c r="Q8" s="52" t="str">
        <f>IF(AND(ROW()&gt;4,COUNTIF($N$4:$N8,$N8)=1),"*","")</f>
        <v/>
      </c>
      <c r="R8" s="75">
        <f>F8</f>
        <v>3.6631944444444446E-2</v>
      </c>
      <c r="S8" s="52">
        <f>H8</f>
        <v>5</v>
      </c>
    </row>
    <row r="9" spans="1:19" x14ac:dyDescent="0.25">
      <c r="A9" s="1">
        <v>331</v>
      </c>
      <c r="B9" s="73" t="str">
        <f>IF(A9="","ready",IF(COUNTIF(Entry!A:A,A9)=0,"unknown number",IF(MATCH(A9,A:A,0)&lt;ROW(),"duplicate number","OK")))</f>
        <v>OK</v>
      </c>
      <c r="C9" s="1">
        <f>C8</f>
        <v>0</v>
      </c>
      <c r="D9" s="1">
        <v>52</v>
      </c>
      <c r="E9" s="1">
        <v>56</v>
      </c>
      <c r="F9" s="75">
        <f>($C9+$D9/60+$E9/3600)/24</f>
        <v>3.6759259259259262E-2</v>
      </c>
      <c r="G9" s="74" t="str">
        <f>IF(ROW()&lt;5,"",IF(A9="","ready",IF(F9&lt;F8,"time error","OK")))</f>
        <v>OK</v>
      </c>
      <c r="H9" s="52">
        <f>ROW()-3</f>
        <v>6</v>
      </c>
      <c r="I9" s="52" t="str">
        <f>IF(A9="","",N9&amp;":"&amp;COUNTIF(N$4:N9,N9))</f>
        <v>M45:2</v>
      </c>
      <c r="J9" s="52" t="str">
        <f>IF(LEFT(N9,1)="L",COUNTIF(N$4:N9,"L*"),"")</f>
        <v/>
      </c>
      <c r="K9" s="52" t="str">
        <f>IF(LEFT(N9,1)="V","MV",IF(LEFT(N9,2)="LV","LV",""))</f>
        <v/>
      </c>
      <c r="L9" s="51" t="str">
        <f>IF(A9="","",VLOOKUP($A9,Entry!A:D,2,FALSE))</f>
        <v>Gaz Pemberton</v>
      </c>
      <c r="M9" s="51" t="str">
        <f>IF(A9="","",VLOOKUP($A9,Entry!A:D,3,FALSE))</f>
        <v>Todmorden Harriers</v>
      </c>
      <c r="N9" s="51" t="str">
        <f>IF(A9="","",IF(VLOOKUP($A9,Entry!A:D,4,FALSE)="","M",VLOOKUP($A9,Entry!A:D,4,FALSE)))</f>
        <v>M45</v>
      </c>
      <c r="O9" s="52" t="str">
        <f>IF(A9="","",IF(VLOOKUP($A9,Entry!A:E,5,FALSE)="Y","Y",""))</f>
        <v/>
      </c>
      <c r="P9" s="52" t="e">
        <f>VLOOKUP(Finish!A9,Summit!A:B,2,FALSE)</f>
        <v>#N/A</v>
      </c>
      <c r="Q9" s="52" t="str">
        <f>IF(AND(ROW()&gt;4,COUNTIF($N$4:$N9,$N9)=1),"*","")</f>
        <v/>
      </c>
      <c r="R9" s="75">
        <f>F9</f>
        <v>3.6759259259259262E-2</v>
      </c>
      <c r="S9" s="52">
        <f>H9</f>
        <v>6</v>
      </c>
    </row>
    <row r="10" spans="1:19" x14ac:dyDescent="0.25">
      <c r="A10" s="1">
        <v>263</v>
      </c>
      <c r="B10" s="73" t="str">
        <f>IF(A10="","ready",IF(COUNTIF(Entry!A:A,A10)=0,"unknown number",IF(MATCH(A10,A:A,0)&lt;ROW(),"duplicate number","OK")))</f>
        <v>OK</v>
      </c>
      <c r="C10" s="1">
        <f>C9</f>
        <v>0</v>
      </c>
      <c r="D10" s="1">
        <v>55</v>
      </c>
      <c r="E10" s="1">
        <v>32</v>
      </c>
      <c r="F10" s="75">
        <f>($C10+$D10/60+$E10/3600)/24</f>
        <v>3.8564814814814809E-2</v>
      </c>
      <c r="G10" s="74" t="str">
        <f>IF(ROW()&lt;5,"",IF(A10="","ready",IF(F10&lt;F9,"time error","OK")))</f>
        <v>OK</v>
      </c>
      <c r="H10" s="52">
        <f>ROW()-3</f>
        <v>7</v>
      </c>
      <c r="I10" s="52" t="str">
        <f>IF(A10="","",N10&amp;":"&amp;COUNTIF(N$4:N10,N10))</f>
        <v>M45:3</v>
      </c>
      <c r="J10" s="52" t="str">
        <f>IF(LEFT(N10,1)="L",COUNTIF(N$4:N10,"L*"),"")</f>
        <v/>
      </c>
      <c r="K10" s="52" t="str">
        <f>IF(LEFT(N10,1)="V","MV",IF(LEFT(N10,2)="LV","LV",""))</f>
        <v/>
      </c>
      <c r="L10" s="51" t="str">
        <f>IF(A10="","",VLOOKUP($A10,Entry!A:D,2,FALSE))</f>
        <v>Dan Gilbert</v>
      </c>
      <c r="M10" s="51" t="str">
        <f>IF(A10="","",VLOOKUP($A10,Entry!A:D,3,FALSE))</f>
        <v>Horwich RMI Harriers</v>
      </c>
      <c r="N10" s="51" t="str">
        <f>IF(A10="","",IF(VLOOKUP($A10,Entry!A:D,4,FALSE)="","M",VLOOKUP($A10,Entry!A:D,4,FALSE)))</f>
        <v>M45</v>
      </c>
      <c r="O10" s="52" t="str">
        <f>IF(A10="","",IF(VLOOKUP($A10,Entry!A:E,5,FALSE)="Y","Y",""))</f>
        <v/>
      </c>
      <c r="P10" s="52" t="e">
        <f>VLOOKUP(Finish!A10,Summit!A:B,2,FALSE)</f>
        <v>#N/A</v>
      </c>
      <c r="Q10" s="52" t="str">
        <f>IF(AND(ROW()&gt;4,COUNTIF($N$4:$N10,$N10)=1),"*","")</f>
        <v/>
      </c>
      <c r="R10" s="75">
        <f>F10</f>
        <v>3.8564814814814809E-2</v>
      </c>
      <c r="S10" s="52">
        <f>H10</f>
        <v>7</v>
      </c>
    </row>
    <row r="11" spans="1:19" x14ac:dyDescent="0.25">
      <c r="A11" s="1">
        <v>275</v>
      </c>
      <c r="B11" s="73" t="str">
        <f>IF(A11="","ready",IF(COUNTIF(Entry!A:A,A11)=0,"unknown number",IF(MATCH(A11,A:A,0)&lt;ROW(),"duplicate number","OK")))</f>
        <v>OK</v>
      </c>
      <c r="C11" s="1">
        <f>C10</f>
        <v>0</v>
      </c>
      <c r="D11" s="1">
        <v>55</v>
      </c>
      <c r="E11" s="1">
        <v>39</v>
      </c>
      <c r="F11" s="75">
        <f>($C11+$D11/60+$E11/3600)/24</f>
        <v>3.8645833333333331E-2</v>
      </c>
      <c r="G11" s="74" t="str">
        <f>IF(ROW()&lt;5,"",IF(A11="","ready",IF(F11&lt;F10,"time error","OK")))</f>
        <v>OK</v>
      </c>
      <c r="H11" s="52">
        <f>ROW()-3</f>
        <v>8</v>
      </c>
      <c r="I11" s="52" t="str">
        <f>IF(A11="","",N11&amp;":"&amp;COUNTIF(N$4:N11,N11))</f>
        <v>MU23:2</v>
      </c>
      <c r="J11" s="52" t="str">
        <f>IF(LEFT(N11,1)="L",COUNTIF(N$4:N11,"L*"),"")</f>
        <v/>
      </c>
      <c r="K11" s="52" t="str">
        <f>IF(LEFT(N11,1)="V","MV",IF(LEFT(N11,2)="LV","LV",""))</f>
        <v/>
      </c>
      <c r="L11" s="51" t="str">
        <f>IF(A11="","",VLOOKUP($A11,Entry!A:D,2,FALSE))</f>
        <v>Tom O'Gorman</v>
      </c>
      <c r="M11" s="51" t="str">
        <f>IF(A11="","",VLOOKUP($A11,Entry!A:D,3,FALSE))</f>
        <v>Bowland</v>
      </c>
      <c r="N11" s="51" t="str">
        <f>IF(A11="","",IF(VLOOKUP($A11,Entry!A:D,4,FALSE)="","M",VLOOKUP($A11,Entry!A:D,4,FALSE)))</f>
        <v>MU23</v>
      </c>
      <c r="O11" s="52" t="str">
        <f>IF(A11="","",IF(VLOOKUP($A11,Entry!A:E,5,FALSE)="Y","Y",""))</f>
        <v/>
      </c>
      <c r="P11" s="52" t="e">
        <f>VLOOKUP(Finish!A11,Summit!A:B,2,FALSE)</f>
        <v>#N/A</v>
      </c>
      <c r="Q11" s="52" t="str">
        <f>IF(AND(ROW()&gt;4,COUNTIF($N$4:$N11,$N11)=1),"*","")</f>
        <v/>
      </c>
      <c r="R11" s="75">
        <f>F11</f>
        <v>3.8645833333333331E-2</v>
      </c>
      <c r="S11" s="52">
        <f>H11</f>
        <v>8</v>
      </c>
    </row>
    <row r="12" spans="1:19" x14ac:dyDescent="0.25">
      <c r="A12" s="1">
        <v>282</v>
      </c>
      <c r="B12" s="73" t="str">
        <f>IF(A12="","ready",IF(COUNTIF(Entry!A:A,A12)=0,"unknown number",IF(MATCH(A12,A:A,0)&lt;ROW(),"duplicate number","OK")))</f>
        <v>OK</v>
      </c>
      <c r="C12" s="1">
        <f>C11</f>
        <v>0</v>
      </c>
      <c r="D12" s="1">
        <v>55</v>
      </c>
      <c r="E12" s="1">
        <v>49</v>
      </c>
      <c r="F12" s="75">
        <f>($C12+$D12/60+$E12/3600)/24</f>
        <v>3.8761574074074073E-2</v>
      </c>
      <c r="G12" s="74" t="str">
        <f>IF(ROW()&lt;5,"",IF(A12="","ready",IF(F12&lt;F11,"time error","OK")))</f>
        <v>OK</v>
      </c>
      <c r="H12" s="52">
        <f>ROW()-3</f>
        <v>9</v>
      </c>
      <c r="I12" s="52" t="str">
        <f>IF(A12="","",N12&amp;":"&amp;COUNTIF(N$4:N12,N12))</f>
        <v>MSEN:3</v>
      </c>
      <c r="J12" s="52" t="str">
        <f>IF(LEFT(N12,1)="L",COUNTIF(N$4:N12,"L*"),"")</f>
        <v/>
      </c>
      <c r="K12" s="52" t="str">
        <f>IF(LEFT(N12,1)="V","MV",IF(LEFT(N12,2)="LV","LV",""))</f>
        <v/>
      </c>
      <c r="L12" s="51" t="str">
        <f>IF(A12="","",VLOOKUP($A12,Entry!A:D,2,FALSE))</f>
        <v>Max Wilkinson</v>
      </c>
      <c r="M12" s="51" t="str">
        <f>IF(A12="","",VLOOKUP($A12,Entry!A:D,3,FALSE))</f>
        <v>Durham Fell Runners</v>
      </c>
      <c r="N12" s="51" t="str">
        <f>IF(A12="","",IF(VLOOKUP($A12,Entry!A:D,4,FALSE)="","M",VLOOKUP($A12,Entry!A:D,4,FALSE)))</f>
        <v>MSEN</v>
      </c>
      <c r="O12" s="52" t="str">
        <f>IF(A12="","",IF(VLOOKUP($A12,Entry!A:E,5,FALSE)="Y","Y",""))</f>
        <v/>
      </c>
      <c r="P12" s="52" t="e">
        <f>VLOOKUP(Finish!A12,Summit!A:B,2,FALSE)</f>
        <v>#N/A</v>
      </c>
      <c r="Q12" s="52" t="str">
        <f>IF(AND(ROW()&gt;4,COUNTIF($N$4:$N12,$N12)=1),"*","")</f>
        <v/>
      </c>
      <c r="R12" s="75">
        <f>F12</f>
        <v>3.8761574074074073E-2</v>
      </c>
      <c r="S12" s="52">
        <f>H12</f>
        <v>9</v>
      </c>
    </row>
    <row r="13" spans="1:19" x14ac:dyDescent="0.25">
      <c r="A13" s="1">
        <v>308</v>
      </c>
      <c r="B13" s="73" t="str">
        <f>IF(A13="","ready",IF(COUNTIF(Entry!A:A,A13)=0,"unknown number",IF(MATCH(A13,A:A,0)&lt;ROW(),"duplicate number","OK")))</f>
        <v>OK</v>
      </c>
      <c r="C13" s="1">
        <f>C12</f>
        <v>0</v>
      </c>
      <c r="D13" s="1">
        <v>56</v>
      </c>
      <c r="E13" s="1">
        <v>10</v>
      </c>
      <c r="F13" s="75">
        <f>($C13+$D13/60+$E13/3600)/24</f>
        <v>3.9004629629629632E-2</v>
      </c>
      <c r="G13" s="74" t="str">
        <f>IF(ROW()&lt;5,"",IF(A13="","ready",IF(F13&lt;F12,"time error","OK")))</f>
        <v>OK</v>
      </c>
      <c r="H13" s="52">
        <f>ROW()-3</f>
        <v>10</v>
      </c>
      <c r="I13" s="52" t="str">
        <f>IF(A13="","",N13&amp;":"&amp;COUNTIF(N$4:N13,N13))</f>
        <v>M45:4</v>
      </c>
      <c r="J13" s="52" t="str">
        <f>IF(LEFT(N13,1)="L",COUNTIF(N$4:N13,"L*"),"")</f>
        <v/>
      </c>
      <c r="K13" s="52" t="str">
        <f>IF(LEFT(N13,1)="V","MV",IF(LEFT(N13,2)="LV","LV",""))</f>
        <v/>
      </c>
      <c r="L13" s="51" t="str">
        <f>IF(A13="","",VLOOKUP($A13,Entry!A:D,2,FALSE))</f>
        <v>David Riding</v>
      </c>
      <c r="M13" s="51" t="str">
        <f>IF(A13="","",VLOOKUP($A13,Entry!A:D,3,FALSE))</f>
        <v>Achille Ratti</v>
      </c>
      <c r="N13" s="51" t="str">
        <f>IF(A13="","",IF(VLOOKUP($A13,Entry!A:D,4,FALSE)="","M",VLOOKUP($A13,Entry!A:D,4,FALSE)))</f>
        <v>M45</v>
      </c>
      <c r="O13" s="52" t="str">
        <f>IF(A13="","",IF(VLOOKUP($A13,Entry!A:E,5,FALSE)="Y","Y",""))</f>
        <v/>
      </c>
      <c r="P13" s="52" t="e">
        <f>VLOOKUP(Finish!A13,Summit!A:B,2,FALSE)</f>
        <v>#N/A</v>
      </c>
      <c r="Q13" s="52" t="str">
        <f>IF(AND(ROW()&gt;4,COUNTIF($N$4:$N13,$N13)=1),"*","")</f>
        <v/>
      </c>
      <c r="R13" s="75">
        <f>F13</f>
        <v>3.9004629629629632E-2</v>
      </c>
      <c r="S13" s="52">
        <f>H13</f>
        <v>10</v>
      </c>
    </row>
    <row r="14" spans="1:19" x14ac:dyDescent="0.25">
      <c r="A14" s="1">
        <v>290</v>
      </c>
      <c r="B14" s="73" t="str">
        <f>IF(A14="","ready",IF(COUNTIF(Entry!A:A,A14)=0,"unknown number",IF(MATCH(A14,A:A,0)&lt;ROW(),"duplicate number","OK")))</f>
        <v>OK</v>
      </c>
      <c r="C14" s="1">
        <f>C13</f>
        <v>0</v>
      </c>
      <c r="D14" s="1">
        <v>56</v>
      </c>
      <c r="E14" s="1">
        <v>13</v>
      </c>
      <c r="F14" s="75">
        <f>($C14+$D14/60+$E14/3600)/24</f>
        <v>3.9039351851851853E-2</v>
      </c>
      <c r="G14" s="74" t="str">
        <f>IF(ROW()&lt;5,"",IF(A14="","ready",IF(F14&lt;F13,"time error","OK")))</f>
        <v>OK</v>
      </c>
      <c r="H14" s="52">
        <f>ROW()-3</f>
        <v>11</v>
      </c>
      <c r="I14" s="52" t="str">
        <f>IF(A14="","",N14&amp;":"&amp;COUNTIF(N$4:N14,N14))</f>
        <v>M45:5</v>
      </c>
      <c r="J14" s="52" t="str">
        <f>IF(LEFT(N14,1)="L",COUNTIF(N$4:N14,"L*"),"")</f>
        <v/>
      </c>
      <c r="K14" s="52" t="str">
        <f>IF(LEFT(N14,1)="V","MV",IF(LEFT(N14,2)="LV","LV",""))</f>
        <v/>
      </c>
      <c r="L14" s="51" t="str">
        <f>IF(A14="","",VLOOKUP($A14,Entry!A:D,2,FALSE))</f>
        <v>Robert Cranham</v>
      </c>
      <c r="M14" s="51" t="str">
        <f>IF(A14="","",VLOOKUP($A14,Entry!A:D,3,FALSE))</f>
        <v>Barlick Fell Runners</v>
      </c>
      <c r="N14" s="51" t="str">
        <f>IF(A14="","",IF(VLOOKUP($A14,Entry!A:D,4,FALSE)="","M",VLOOKUP($A14,Entry!A:D,4,FALSE)))</f>
        <v>M45</v>
      </c>
      <c r="O14" s="52" t="str">
        <f>IF(A14="","",IF(VLOOKUP($A14,Entry!A:E,5,FALSE)="Y","Y",""))</f>
        <v/>
      </c>
      <c r="P14" s="52" t="e">
        <f>VLOOKUP(Finish!A14,Summit!A:B,2,FALSE)</f>
        <v>#N/A</v>
      </c>
      <c r="Q14" s="52" t="str">
        <f>IF(AND(ROW()&gt;4,COUNTIF($N$4:$N14,$N14)=1),"*","")</f>
        <v/>
      </c>
      <c r="R14" s="75">
        <f>F14</f>
        <v>3.9039351851851853E-2</v>
      </c>
      <c r="S14" s="52">
        <f>H14</f>
        <v>11</v>
      </c>
    </row>
    <row r="15" spans="1:19" x14ac:dyDescent="0.25">
      <c r="A15" s="1">
        <v>273</v>
      </c>
      <c r="B15" s="73" t="str">
        <f>IF(A15="","ready",IF(COUNTIF(Entry!A:A,A15)=0,"unknown number",IF(MATCH(A15,A:A,0)&lt;ROW(),"duplicate number","OK")))</f>
        <v>OK</v>
      </c>
      <c r="C15" s="1">
        <f>C14</f>
        <v>0</v>
      </c>
      <c r="D15" s="1">
        <v>56</v>
      </c>
      <c r="E15" s="1">
        <v>33</v>
      </c>
      <c r="F15" s="75">
        <f>($C15+$D15/60+$E15/3600)/24</f>
        <v>3.9270833333333331E-2</v>
      </c>
      <c r="G15" s="74" t="str">
        <f>IF(ROW()&lt;5,"",IF(A15="","ready",IF(F15&lt;F14,"time error","OK")))</f>
        <v>OK</v>
      </c>
      <c r="H15" s="52">
        <f>ROW()-3</f>
        <v>12</v>
      </c>
      <c r="I15" s="52" t="str">
        <f>IF(A15="","",N15&amp;":"&amp;COUNTIF(N$4:N15,N15))</f>
        <v>M50:1</v>
      </c>
      <c r="J15" s="52" t="str">
        <f>IF(LEFT(N15,1)="L",COUNTIF(N$4:N15,"L*"),"")</f>
        <v/>
      </c>
      <c r="K15" s="52" t="str">
        <f>IF(LEFT(N15,1)="V","MV",IF(LEFT(N15,2)="LV","LV",""))</f>
        <v/>
      </c>
      <c r="L15" s="51" t="str">
        <f>IF(A15="","",VLOOKUP($A15,Entry!A:D,2,FALSE))</f>
        <v>Max Cole</v>
      </c>
      <c r="M15" s="51" t="str">
        <f>IF(A15="","",VLOOKUP($A15,Entry!A:D,3,FALSE))</f>
        <v>Rossendale Harriers</v>
      </c>
      <c r="N15" s="51" t="str">
        <f>IF(A15="","",IF(VLOOKUP($A15,Entry!A:D,4,FALSE)="","M",VLOOKUP($A15,Entry!A:D,4,FALSE)))</f>
        <v>M50</v>
      </c>
      <c r="O15" s="52" t="str">
        <f>IF(A15="","",IF(VLOOKUP($A15,Entry!A:E,5,FALSE)="Y","Y",""))</f>
        <v/>
      </c>
      <c r="P15" s="52" t="e">
        <f>VLOOKUP(Finish!A15,Summit!A:B,2,FALSE)</f>
        <v>#N/A</v>
      </c>
      <c r="Q15" s="52" t="str">
        <f>IF(AND(ROW()&gt;4,COUNTIF($N$4:$N15,$N15)=1),"*","")</f>
        <v>*</v>
      </c>
      <c r="R15" s="75">
        <f>F15</f>
        <v>3.9270833333333331E-2</v>
      </c>
      <c r="S15" s="52">
        <f>H15</f>
        <v>12</v>
      </c>
    </row>
    <row r="16" spans="1:19" x14ac:dyDescent="0.25">
      <c r="A16" s="1">
        <v>252</v>
      </c>
      <c r="B16" s="73" t="str">
        <f>IF(A16="","ready",IF(COUNTIF(Entry!A:A,A16)=0,"unknown number",IF(MATCH(A16,A:A,0)&lt;ROW(),"duplicate number","OK")))</f>
        <v>OK</v>
      </c>
      <c r="C16" s="1">
        <f>C15</f>
        <v>0</v>
      </c>
      <c r="D16" s="1">
        <v>56</v>
      </c>
      <c r="E16" s="1">
        <v>52</v>
      </c>
      <c r="F16" s="75">
        <f>($C16+$D16/60+$E16/3600)/24</f>
        <v>3.9490740740740743E-2</v>
      </c>
      <c r="G16" s="74" t="str">
        <f>IF(ROW()&lt;5,"",IF(A16="","ready",IF(F16&lt;F15,"time error","OK")))</f>
        <v>OK</v>
      </c>
      <c r="H16" s="52">
        <f>ROW()-3</f>
        <v>13</v>
      </c>
      <c r="I16" s="52" t="str">
        <f>IF(A16="","",N16&amp;":"&amp;COUNTIF(N$3:N17,N16))</f>
        <v>M55:1</v>
      </c>
      <c r="J16" s="52" t="str">
        <f>IF(LEFT(N16,1)="L",COUNTIF(N$3:N17,"L*"),"")</f>
        <v/>
      </c>
      <c r="K16" s="52" t="str">
        <f>IF(LEFT(N16,1)="V","MV",IF(LEFT(N16,2)="LV","LV",""))</f>
        <v/>
      </c>
      <c r="L16" s="51" t="str">
        <f>IF(A16="","",VLOOKUP($A16,Entry!A:D,2,FALSE))</f>
        <v>Stephen Smithies</v>
      </c>
      <c r="M16" s="51" t="str">
        <f>IF(A16="","",VLOOKUP($A16,Entry!A:D,3,FALSE))</f>
        <v xml:space="preserve">Calder Valley </v>
      </c>
      <c r="N16" s="51" t="str">
        <f>IF(A16="","",IF(VLOOKUP($A16,Entry!A:D,4,FALSE)="","M",VLOOKUP($A16,Entry!A:D,4,FALSE)))</f>
        <v>M55</v>
      </c>
      <c r="O16" s="52" t="str">
        <f>IF(A16="","",IF(VLOOKUP($A16,Entry!A:E,5,FALSE)="Y","Y",""))</f>
        <v/>
      </c>
      <c r="P16" s="52" t="e">
        <f>VLOOKUP(Finish!A16,Summit!A:B,2,FALSE)</f>
        <v>#N/A</v>
      </c>
      <c r="Q16" s="52" t="str">
        <f>IF(AND(ROW()&gt;4,COUNTIF($N$3:$N17,$N16)=1),"*","")</f>
        <v>*</v>
      </c>
      <c r="R16" s="75">
        <f>F16</f>
        <v>3.9490740740740743E-2</v>
      </c>
      <c r="S16" s="52">
        <f>H16</f>
        <v>13</v>
      </c>
    </row>
    <row r="17" spans="1:19" x14ac:dyDescent="0.25">
      <c r="A17" s="1">
        <v>320</v>
      </c>
      <c r="B17" s="73" t="str">
        <f>IF(A17="","ready",IF(COUNTIF(Entry!A:A,A17)=0,"unknown number",IF(MATCH(A17,A:A,0)&lt;ROW(),"duplicate number","OK")))</f>
        <v>OK</v>
      </c>
      <c r="C17" s="1">
        <f>C16</f>
        <v>0</v>
      </c>
      <c r="D17" s="1">
        <v>57</v>
      </c>
      <c r="E17" s="1">
        <v>18</v>
      </c>
      <c r="F17" s="75">
        <f>($C17+$D17/60+$E17/3600)/24</f>
        <v>3.9791666666666663E-2</v>
      </c>
      <c r="G17" s="74" t="str">
        <f>IF(ROW()&lt;5,"",IF(A17="","ready",IF(F17&lt;F16,"time error","OK")))</f>
        <v>OK</v>
      </c>
      <c r="H17" s="52">
        <f>ROW()-3</f>
        <v>14</v>
      </c>
      <c r="I17" s="52" t="str">
        <f>IF(A17="","",N17&amp;":"&amp;COUNTIF(N$4:N17,N17))</f>
        <v>M40:2</v>
      </c>
      <c r="J17" s="52" t="str">
        <f>IF(LEFT(N17,1)="L",COUNTIF(N$4:N17,"L*"),"")</f>
        <v/>
      </c>
      <c r="K17" s="52" t="str">
        <f>IF(LEFT(N17,1)="V","MV",IF(LEFT(N17,2)="LV","LV",""))</f>
        <v/>
      </c>
      <c r="L17" s="51" t="str">
        <f>IF(A17="","",VLOOKUP($A17,Entry!A:D,2,FALSE))</f>
        <v>Michael Fleming</v>
      </c>
      <c r="M17" s="51" t="str">
        <f>IF(A17="","",VLOOKUP($A17,Entry!A:D,3,FALSE))</f>
        <v>Saddleworth Runners</v>
      </c>
      <c r="N17" s="51" t="str">
        <f>IF(A17="","",IF(VLOOKUP($A17,Entry!A:D,4,FALSE)="","M",VLOOKUP($A17,Entry!A:D,4,FALSE)))</f>
        <v>M40</v>
      </c>
      <c r="O17" s="52" t="str">
        <f>IF(A17="","",IF(VLOOKUP($A17,Entry!A:E,5,FALSE)="Y","Y",""))</f>
        <v/>
      </c>
      <c r="P17" s="52" t="e">
        <f>VLOOKUP(Finish!A17,Summit!A:B,2,FALSE)</f>
        <v>#N/A</v>
      </c>
      <c r="Q17" s="52" t="str">
        <f>IF(AND(ROW()&gt;4,COUNTIF($N$4:$N17,$N17)=1),"*","")</f>
        <v/>
      </c>
      <c r="R17" s="75">
        <f>F17</f>
        <v>3.9791666666666663E-2</v>
      </c>
      <c r="S17" s="52">
        <f>H17</f>
        <v>14</v>
      </c>
    </row>
    <row r="18" spans="1:19" x14ac:dyDescent="0.25">
      <c r="A18" s="1">
        <v>318</v>
      </c>
      <c r="B18" s="73" t="str">
        <f>IF(A18="","ready",IF(COUNTIF(Entry!A:A,A18)=0,"unknown number",IF(MATCH(A18,A:A,0)&lt;ROW(),"duplicate number","OK")))</f>
        <v>OK</v>
      </c>
      <c r="C18" s="1">
        <f>C17</f>
        <v>0</v>
      </c>
      <c r="D18" s="1">
        <v>58</v>
      </c>
      <c r="E18" s="1">
        <v>9</v>
      </c>
      <c r="F18" s="75">
        <f>($C18+$D18/60+$E18/3600)/24</f>
        <v>4.0381944444444443E-2</v>
      </c>
      <c r="G18" s="74" t="str">
        <f>IF(ROW()&lt;5,"",IF(A18="","ready",IF(F18&lt;F17,"time error","OK")))</f>
        <v>OK</v>
      </c>
      <c r="H18" s="52">
        <f>ROW()-3</f>
        <v>15</v>
      </c>
      <c r="I18" s="52" t="str">
        <f>IF(A18="","",N18&amp;":"&amp;COUNTIF(N$4:N18,N18))</f>
        <v>MSEN:4</v>
      </c>
      <c r="J18" s="52" t="str">
        <f>IF(LEFT(N18,1)="L",COUNTIF(N$4:N18,"L*"),"")</f>
        <v/>
      </c>
      <c r="K18" s="52" t="str">
        <f>IF(LEFT(N18,1)="V","MV",IF(LEFT(N18,2)="LV","LV",""))</f>
        <v/>
      </c>
      <c r="L18" s="51" t="str">
        <f>IF(A18="","",VLOOKUP($A18,Entry!A:D,2,FALSE))</f>
        <v>Matthew Clawson</v>
      </c>
      <c r="M18" s="51" t="str">
        <f>IF(A18="","",VLOOKUP($A18,Entry!A:D,3,FALSE))</f>
        <v>Rossendale Harriers</v>
      </c>
      <c r="N18" s="51" t="str">
        <f>IF(A18="","",IF(VLOOKUP($A18,Entry!A:D,4,FALSE)="","M",VLOOKUP($A18,Entry!A:D,4,FALSE)))</f>
        <v>MSEN</v>
      </c>
      <c r="O18" s="52" t="str">
        <f>IF(A18="","",IF(VLOOKUP($A18,Entry!A:E,5,FALSE)="Y","Y",""))</f>
        <v/>
      </c>
      <c r="P18" s="52" t="e">
        <f>VLOOKUP(Finish!A18,Summit!A:B,2,FALSE)</f>
        <v>#N/A</v>
      </c>
      <c r="Q18" s="52" t="str">
        <f>IF(AND(ROW()&gt;4,COUNTIF($N$4:$N18,$N18)=1),"*","")</f>
        <v/>
      </c>
      <c r="R18" s="75">
        <f>F18</f>
        <v>4.0381944444444443E-2</v>
      </c>
      <c r="S18" s="52">
        <f>H18</f>
        <v>15</v>
      </c>
    </row>
    <row r="19" spans="1:19" x14ac:dyDescent="0.25">
      <c r="A19" s="1">
        <v>280</v>
      </c>
      <c r="B19" s="73" t="str">
        <f>IF(A19="","ready",IF(COUNTIF(Entry!A:A,A19)=0,"unknown number",IF(MATCH(A19,A:A,0)&lt;ROW(),"duplicate number","OK")))</f>
        <v>OK</v>
      </c>
      <c r="C19" s="1">
        <f>C18</f>
        <v>0</v>
      </c>
      <c r="D19" s="1">
        <v>59</v>
      </c>
      <c r="E19" s="1">
        <v>3</v>
      </c>
      <c r="F19" s="75">
        <f>($C19+$D19/60+$E19/3600)/24</f>
        <v>4.1006944444444443E-2</v>
      </c>
      <c r="G19" s="74" t="str">
        <f>IF(ROW()&lt;5,"",IF(A19="","ready",IF(F19&lt;F18,"time error","OK")))</f>
        <v>OK</v>
      </c>
      <c r="H19" s="52">
        <f>ROW()-3</f>
        <v>16</v>
      </c>
      <c r="I19" s="52" t="str">
        <f>IF(A19="","",N19&amp;":"&amp;COUNTIF(N$4:N19,N19))</f>
        <v>M40:3</v>
      </c>
      <c r="J19" s="52" t="str">
        <f>IF(LEFT(N19,1)="L",COUNTIF(N$4:N19,"L*"),"")</f>
        <v/>
      </c>
      <c r="K19" s="52" t="str">
        <f>IF(LEFT(N19,1)="V","MV",IF(LEFT(N19,2)="LV","LV",""))</f>
        <v/>
      </c>
      <c r="L19" s="51" t="str">
        <f>IF(A19="","",VLOOKUP($A19,Entry!A:D,2,FALSE))</f>
        <v>Ian Carruthers</v>
      </c>
      <c r="M19" s="51" t="str">
        <f>IF(A19="","",VLOOKUP($A19,Entry!A:D,3,FALSE))</f>
        <v>unattached</v>
      </c>
      <c r="N19" s="51" t="str">
        <f>IF(A19="","",IF(VLOOKUP($A19,Entry!A:D,4,FALSE)="","M",VLOOKUP($A19,Entry!A:D,4,FALSE)))</f>
        <v>M40</v>
      </c>
      <c r="O19" s="52" t="str">
        <f>IF(A19="","",IF(VLOOKUP($A19,Entry!A:E,5,FALSE)="Y","Y",""))</f>
        <v/>
      </c>
      <c r="P19" s="52" t="e">
        <f>VLOOKUP(Finish!A19,Summit!A:B,2,FALSE)</f>
        <v>#N/A</v>
      </c>
      <c r="Q19" s="52" t="str">
        <f>IF(AND(ROW()&gt;4,COUNTIF($N$4:$N19,$N19)=1),"*","")</f>
        <v/>
      </c>
      <c r="R19" s="75">
        <f>F19</f>
        <v>4.1006944444444443E-2</v>
      </c>
      <c r="S19" s="52">
        <f>H19</f>
        <v>16</v>
      </c>
    </row>
    <row r="20" spans="1:19" x14ac:dyDescent="0.25">
      <c r="A20" s="1">
        <v>254</v>
      </c>
      <c r="B20" s="73" t="str">
        <f>IF(A20="","ready",IF(COUNTIF(Entry!A:A,A20)=0,"unknown number",IF(MATCH(A20,A:A,0)&lt;ROW(),"duplicate number","OK")))</f>
        <v>OK</v>
      </c>
      <c r="C20" s="1">
        <f>C19</f>
        <v>0</v>
      </c>
      <c r="D20" s="1">
        <v>59</v>
      </c>
      <c r="E20" s="1">
        <v>39</v>
      </c>
      <c r="F20" s="75">
        <f>($C20+$D20/60+$E20/3600)/24</f>
        <v>4.1423611111111112E-2</v>
      </c>
      <c r="G20" s="74" t="str">
        <f>IF(ROW()&lt;5,"",IF(A20="","ready",IF(F20&lt;F19,"time error","OK")))</f>
        <v>OK</v>
      </c>
      <c r="H20" s="52">
        <f>ROW()-3</f>
        <v>17</v>
      </c>
      <c r="I20" s="52" t="str">
        <f>IF(A20="","",N20&amp;":"&amp;COUNTIF(N$4:N20,N20))</f>
        <v>MU23:3</v>
      </c>
      <c r="J20" s="52" t="str">
        <f>IF(LEFT(N20,1)="L",COUNTIF(N$4:N20,"L*"),"")</f>
        <v/>
      </c>
      <c r="K20" s="52" t="str">
        <f>IF(LEFT(N20,1)="V","MV",IF(LEFT(N20,2)="LV","LV",""))</f>
        <v/>
      </c>
      <c r="L20" s="51" t="str">
        <f>IF(A20="","",VLOOKUP($A20,Entry!A:D,2,FALSE))</f>
        <v>Ben Kirkman</v>
      </c>
      <c r="M20" s="51" t="str">
        <f>IF(A20="","",VLOOKUP($A20,Entry!A:D,3,FALSE))</f>
        <v>Rossendale Harriers</v>
      </c>
      <c r="N20" s="51" t="str">
        <f>IF(A20="","",IF(VLOOKUP($A20,Entry!A:D,4,FALSE)="","M",VLOOKUP($A20,Entry!A:D,4,FALSE)))</f>
        <v>MU23</v>
      </c>
      <c r="O20" s="52" t="str">
        <f>IF(A20="","",IF(VLOOKUP($A20,Entry!A:E,5,FALSE)="Y","Y",""))</f>
        <v/>
      </c>
      <c r="P20" s="52" t="e">
        <f>VLOOKUP(Finish!A20,Summit!A:B,2,FALSE)</f>
        <v>#N/A</v>
      </c>
      <c r="Q20" s="52" t="str">
        <f>IF(AND(ROW()&gt;4,COUNTIF($N$4:$N20,$N20)=1),"*","")</f>
        <v/>
      </c>
      <c r="R20" s="75">
        <f>F20</f>
        <v>4.1423611111111112E-2</v>
      </c>
      <c r="S20" s="52">
        <f>H20</f>
        <v>17</v>
      </c>
    </row>
    <row r="21" spans="1:19" x14ac:dyDescent="0.25">
      <c r="A21" s="1">
        <v>265</v>
      </c>
      <c r="B21" s="73" t="str">
        <f>IF(A21="","ready",IF(COUNTIF(Entry!A:A,A21)=0,"unknown number",IF(MATCH(A21,A:A,0)&lt;ROW(),"duplicate number","OK")))</f>
        <v>OK</v>
      </c>
      <c r="C21" s="1">
        <v>1</v>
      </c>
      <c r="D21" s="1">
        <v>0</v>
      </c>
      <c r="E21" s="1">
        <v>40</v>
      </c>
      <c r="F21" s="75">
        <f>($C21+$D21/60+$E21/3600)/24</f>
        <v>4.2129629629629628E-2</v>
      </c>
      <c r="G21" s="74" t="str">
        <f>IF(ROW()&lt;5,"",IF(A21="","ready",IF(F21&lt;F20,"time error","OK")))</f>
        <v>OK</v>
      </c>
      <c r="H21" s="52">
        <f>ROW()-3</f>
        <v>18</v>
      </c>
      <c r="I21" s="52" t="str">
        <f>IF(A21="","",N21&amp;":"&amp;COUNTIF(N$4:N21,N21))</f>
        <v>M55:2</v>
      </c>
      <c r="J21" s="52" t="str">
        <f>IF(LEFT(N21,1)="L",COUNTIF(N$4:N21,"L*"),"")</f>
        <v/>
      </c>
      <c r="K21" s="52" t="str">
        <f>IF(LEFT(N21,1)="V","MV",IF(LEFT(N21,2)="LV","LV",""))</f>
        <v/>
      </c>
      <c r="L21" s="51" t="str">
        <f>IF(A21="","",VLOOKUP($A21,Entry!A:D,2,FALSE))</f>
        <v>Craig Stansfield</v>
      </c>
      <c r="M21" s="51" t="str">
        <f>IF(A21="","",VLOOKUP($A21,Entry!A:D,3,FALSE))</f>
        <v>Rossendale Harriers</v>
      </c>
      <c r="N21" s="51" t="str">
        <f>IF(A21="","",IF(VLOOKUP($A21,Entry!A:D,4,FALSE)="","M",VLOOKUP($A21,Entry!A:D,4,FALSE)))</f>
        <v>M55</v>
      </c>
      <c r="O21" s="52" t="str">
        <f>IF(A21="","",IF(VLOOKUP($A21,Entry!A:E,5,FALSE)="Y","Y",""))</f>
        <v/>
      </c>
      <c r="P21" s="52" t="e">
        <f>VLOOKUP(Finish!A21,Summit!A:B,2,FALSE)</f>
        <v>#N/A</v>
      </c>
      <c r="Q21" s="52" t="str">
        <f>IF(AND(ROW()&gt;4,COUNTIF($N$4:$N21,$N21)=1),"*","")</f>
        <v/>
      </c>
      <c r="R21" s="75">
        <f>F21</f>
        <v>4.2129629629629628E-2</v>
      </c>
      <c r="S21" s="52">
        <f>H21</f>
        <v>18</v>
      </c>
    </row>
    <row r="22" spans="1:19" x14ac:dyDescent="0.25">
      <c r="A22" s="1">
        <v>256</v>
      </c>
      <c r="B22" s="73" t="str">
        <f>IF(A22="","ready",IF(COUNTIF(Entry!A:A,A22)=0,"unknown number",IF(MATCH(A22,A:A,0)&lt;ROW(),"duplicate number","OK")))</f>
        <v>OK</v>
      </c>
      <c r="C22" s="1">
        <f>C21</f>
        <v>1</v>
      </c>
      <c r="D22" s="1">
        <f>D21</f>
        <v>0</v>
      </c>
      <c r="E22" s="1">
        <v>45</v>
      </c>
      <c r="F22" s="75">
        <f>($C22+$D22/60+$E22/3600)/24</f>
        <v>4.2187499999999996E-2</v>
      </c>
      <c r="G22" s="74" t="str">
        <f>IF(ROW()&lt;5,"",IF(A22="","ready",IF(F22&lt;F21,"time error","OK")))</f>
        <v>OK</v>
      </c>
      <c r="H22" s="52">
        <f>ROW()-3</f>
        <v>19</v>
      </c>
      <c r="I22" s="52" t="str">
        <f>IF(A22="","",N22&amp;":"&amp;COUNTIF(N$4:N22,N22))</f>
        <v>M50:2</v>
      </c>
      <c r="J22" s="52" t="str">
        <f>IF(LEFT(N22,1)="L",COUNTIF(N$4:N22,"L*"),"")</f>
        <v/>
      </c>
      <c r="K22" s="52" t="str">
        <f>IF(LEFT(N22,1)="V","MV",IF(LEFT(N22,2)="LV","LV",""))</f>
        <v/>
      </c>
      <c r="L22" s="51" t="str">
        <f>IF(A22="","",VLOOKUP($A22,Entry!A:D,2,FALSE))</f>
        <v>Darren Fishwick</v>
      </c>
      <c r="M22" s="51" t="str">
        <f>IF(A22="","",VLOOKUP($A22,Entry!A:D,3,FALSE))</f>
        <v>Chorley</v>
      </c>
      <c r="N22" s="51" t="str">
        <f>IF(A22="","",IF(VLOOKUP($A22,Entry!A:D,4,FALSE)="","M",VLOOKUP($A22,Entry!A:D,4,FALSE)))</f>
        <v>M50</v>
      </c>
      <c r="O22" s="52" t="str">
        <f>IF(A22="","",IF(VLOOKUP($A22,Entry!A:E,5,FALSE)="Y","Y",""))</f>
        <v/>
      </c>
      <c r="P22" s="52" t="e">
        <f>VLOOKUP(Finish!A22,Summit!A:B,2,FALSE)</f>
        <v>#N/A</v>
      </c>
      <c r="Q22" s="52" t="str">
        <f>IF(AND(ROW()&gt;4,COUNTIF($N$4:$N22,$N22)=1),"*","")</f>
        <v/>
      </c>
      <c r="R22" s="75">
        <f>F22</f>
        <v>4.2187499999999996E-2</v>
      </c>
      <c r="S22" s="52">
        <f>H22</f>
        <v>19</v>
      </c>
    </row>
    <row r="23" spans="1:19" x14ac:dyDescent="0.25">
      <c r="A23" s="1">
        <v>271</v>
      </c>
      <c r="B23" s="73" t="str">
        <f>IF(A23="","ready",IF(COUNTIF(Entry!A:A,A23)=0,"unknown number",IF(MATCH(A23,A:A,0)&lt;ROW(),"duplicate number","OK")))</f>
        <v>OK</v>
      </c>
      <c r="C23" s="1">
        <f>C22</f>
        <v>1</v>
      </c>
      <c r="D23" s="1">
        <v>1</v>
      </c>
      <c r="E23" s="1">
        <v>34</v>
      </c>
      <c r="F23" s="75">
        <f>($C23+$D23/60+$E23/3600)/24</f>
        <v>4.2754629629629622E-2</v>
      </c>
      <c r="G23" s="74" t="str">
        <f>IF(ROW()&lt;5,"",IF(A23="","ready",IF(F23&lt;F22,"time error","OK")))</f>
        <v>OK</v>
      </c>
      <c r="H23" s="52">
        <f>ROW()-3</f>
        <v>20</v>
      </c>
      <c r="I23" s="52" t="str">
        <f>IF(A23="","",N23&amp;":"&amp;COUNTIF(N$4:N23,N23))</f>
        <v>M55:3</v>
      </c>
      <c r="J23" s="52" t="str">
        <f>IF(LEFT(N23,1)="L",COUNTIF(N$4:N23,"L*"),"")</f>
        <v/>
      </c>
      <c r="K23" s="52" t="str">
        <f>IF(LEFT(N23,1)="V","MV",IF(LEFT(N23,2)="LV","LV",""))</f>
        <v/>
      </c>
      <c r="L23" s="51" t="str">
        <f>IF(A23="","",VLOOKUP($A23,Entry!A:D,2,FALSE))</f>
        <v>Mark Walsh</v>
      </c>
      <c r="M23" s="51" t="str">
        <f>IF(A23="","",VLOOKUP($A23,Entry!A:D,3,FALSE))</f>
        <v>Horwich RMI Harriers</v>
      </c>
      <c r="N23" s="51" t="str">
        <f>IF(A23="","",IF(VLOOKUP($A23,Entry!A:D,4,FALSE)="","M",VLOOKUP($A23,Entry!A:D,4,FALSE)))</f>
        <v>M55</v>
      </c>
      <c r="O23" s="52" t="str">
        <f>IF(A23="","",IF(VLOOKUP($A23,Entry!A:E,5,FALSE)="Y","Y",""))</f>
        <v/>
      </c>
      <c r="P23" s="52" t="e">
        <f>VLOOKUP(Finish!A23,Summit!A:B,2,FALSE)</f>
        <v>#N/A</v>
      </c>
      <c r="Q23" s="52" t="str">
        <f>IF(AND(ROW()&gt;4,COUNTIF($N$4:$N23,$N23)=1),"*","")</f>
        <v/>
      </c>
      <c r="R23" s="75">
        <f>F23</f>
        <v>4.2754629629629622E-2</v>
      </c>
      <c r="S23" s="52">
        <f>H23</f>
        <v>20</v>
      </c>
    </row>
    <row r="24" spans="1:19" x14ac:dyDescent="0.25">
      <c r="A24" s="1">
        <v>309</v>
      </c>
      <c r="B24" s="73" t="str">
        <f>IF(A24="","ready",IF(COUNTIF(Entry!A:A,A24)=0,"unknown number",IF(MATCH(A24,A:A,0)&lt;ROW(),"duplicate number","OK")))</f>
        <v>OK</v>
      </c>
      <c r="C24" s="1">
        <f>C23</f>
        <v>1</v>
      </c>
      <c r="D24" s="1">
        <v>4</v>
      </c>
      <c r="E24" s="1">
        <v>5</v>
      </c>
      <c r="F24" s="75">
        <f>($C24+$D24/60+$E24/3600)/24</f>
        <v>4.4502314814814814E-2</v>
      </c>
      <c r="G24" s="74" t="str">
        <f>IF(ROW()&lt;5,"",IF(A24="","ready",IF(F24&lt;F23,"time error","OK")))</f>
        <v>OK</v>
      </c>
      <c r="H24" s="52">
        <f>ROW()-3</f>
        <v>21</v>
      </c>
      <c r="I24" s="52" t="str">
        <f>IF(A24="","",N24&amp;":"&amp;COUNTIF(N$4:N24,N24))</f>
        <v>W40:1</v>
      </c>
      <c r="J24" s="52" t="str">
        <f>IF(LEFT(N24,1)="L",COUNTIF(N$4:N24,"L*"),"")</f>
        <v/>
      </c>
      <c r="K24" s="52" t="str">
        <f>IF(LEFT(N24,1)="V","MV",IF(LEFT(N24,2)="LV","LV",""))</f>
        <v/>
      </c>
      <c r="L24" s="51" t="str">
        <f>IF(A24="","",VLOOKUP($A24,Entry!A:D,2,FALSE))</f>
        <v>Katherine Kilinder</v>
      </c>
      <c r="M24" s="51" t="str">
        <f>IF(A24="","",VLOOKUP($A24,Entry!A:D,3,FALSE))</f>
        <v>Chorley</v>
      </c>
      <c r="N24" s="51" t="str">
        <f>IF(A24="","",IF(VLOOKUP($A24,Entry!A:D,4,FALSE)="","M",VLOOKUP($A24,Entry!A:D,4,FALSE)))</f>
        <v>W40</v>
      </c>
      <c r="O24" s="52" t="str">
        <f>IF(A24="","",IF(VLOOKUP($A24,Entry!A:E,5,FALSE)="Y","Y",""))</f>
        <v/>
      </c>
      <c r="P24" s="52" t="e">
        <f>VLOOKUP(Finish!A24,Summit!A:B,2,FALSE)</f>
        <v>#N/A</v>
      </c>
      <c r="Q24" s="52" t="str">
        <f>IF(AND(ROW()&gt;4,COUNTIF($N$4:$N24,$N24)=1),"*","")</f>
        <v>*</v>
      </c>
      <c r="R24" s="75">
        <f>F24</f>
        <v>4.4502314814814814E-2</v>
      </c>
      <c r="S24" s="52">
        <f>H24</f>
        <v>21</v>
      </c>
    </row>
    <row r="25" spans="1:19" x14ac:dyDescent="0.25">
      <c r="A25" s="1">
        <v>307</v>
      </c>
      <c r="B25" s="73" t="str">
        <f>IF(A25="","ready",IF(COUNTIF(Entry!A:A,A25)=0,"unknown number",IF(MATCH(A25,A:A,0)&lt;ROW(),"duplicate number","OK")))</f>
        <v>OK</v>
      </c>
      <c r="C25" s="1">
        <f>C24</f>
        <v>1</v>
      </c>
      <c r="D25" s="1">
        <v>4</v>
      </c>
      <c r="E25" s="1">
        <v>6</v>
      </c>
      <c r="F25" s="75">
        <f>($C25+$D25/60+$E25/3600)/24</f>
        <v>4.4513888888888888E-2</v>
      </c>
      <c r="G25" s="74" t="str">
        <f>IF(ROW()&lt;5,"",IF(A25="","ready",IF(F25&lt;F24,"time error","OK")))</f>
        <v>OK</v>
      </c>
      <c r="H25" s="52">
        <f>ROW()-3</f>
        <v>22</v>
      </c>
      <c r="I25" s="52" t="str">
        <f>IF(A25="","",N25&amp;":"&amp;COUNTIF(N$4:N25,N25))</f>
        <v>MSEN:5</v>
      </c>
      <c r="J25" s="52" t="str">
        <f>IF(LEFT(N25,1)="L",COUNTIF(N$4:N25,"L*"),"")</f>
        <v/>
      </c>
      <c r="K25" s="52" t="str">
        <f>IF(LEFT(N25,1)="V","MV",IF(LEFT(N25,2)="LV","LV",""))</f>
        <v/>
      </c>
      <c r="L25" s="51" t="str">
        <f>IF(A25="","",VLOOKUP($A25,Entry!A:D,2,FALSE))</f>
        <v>James Thomas</v>
      </c>
      <c r="M25" s="51" t="str">
        <f>IF(A25="","",VLOOKUP($A25,Entry!A:D,3,FALSE))</f>
        <v>Ramsbottom Running Club</v>
      </c>
      <c r="N25" s="51" t="str">
        <f>IF(A25="","",IF(VLOOKUP($A25,Entry!A:D,4,FALSE)="","M",VLOOKUP($A25,Entry!A:D,4,FALSE)))</f>
        <v>MSEN</v>
      </c>
      <c r="O25" s="52" t="str">
        <f>IF(A25="","",IF(VLOOKUP($A25,Entry!A:E,5,FALSE)="Y","Y",""))</f>
        <v/>
      </c>
      <c r="P25" s="52" t="e">
        <f>VLOOKUP(Finish!A25,Summit!A:B,2,FALSE)</f>
        <v>#N/A</v>
      </c>
      <c r="Q25" s="52" t="str">
        <f>IF(AND(ROW()&gt;4,COUNTIF($N$4:$N25,$N25)=1),"*","")</f>
        <v/>
      </c>
      <c r="R25" s="75">
        <f>F25</f>
        <v>4.4513888888888888E-2</v>
      </c>
      <c r="S25" s="52">
        <f>H25</f>
        <v>22</v>
      </c>
    </row>
    <row r="26" spans="1:19" x14ac:dyDescent="0.25">
      <c r="A26" s="1">
        <v>251</v>
      </c>
      <c r="B26" s="73" t="str">
        <f>IF(A26="","ready",IF(COUNTIF(Entry!A:A,A26)=0,"unknown number",IF(MATCH(A26,A:A,0)&lt;ROW(),"duplicate number","OK")))</f>
        <v>OK</v>
      </c>
      <c r="C26" s="1">
        <f>C25</f>
        <v>1</v>
      </c>
      <c r="D26" s="1">
        <v>4</v>
      </c>
      <c r="E26" s="1">
        <v>25</v>
      </c>
      <c r="F26" s="75">
        <f>($C26+$D26/60+$E26/3600)/24</f>
        <v>4.4733796296296292E-2</v>
      </c>
      <c r="G26" s="74" t="str">
        <f>IF(ROW()&lt;5,"",IF(A26="","ready",IF(F26&lt;F25,"time error","OK")))</f>
        <v>OK</v>
      </c>
      <c r="H26" s="52">
        <f>ROW()-3</f>
        <v>23</v>
      </c>
      <c r="I26" s="52" t="str">
        <f>IF(A26="","",N26&amp;":"&amp;COUNTIF(N$2:N28,N26))</f>
        <v>WSEN:1</v>
      </c>
      <c r="J26" s="52" t="str">
        <f>IF(LEFT(N26,1)="L",COUNTIF(N$2:N28,"L*"),"")</f>
        <v/>
      </c>
      <c r="K26" s="52" t="str">
        <f>IF(LEFT(N26,1)="V","MV",IF(LEFT(N26,2)="LV","LV",""))</f>
        <v/>
      </c>
      <c r="L26" s="51" t="str">
        <f>IF(A26="","",VLOOKUP($A26,Entry!A:D,2,FALSE))</f>
        <v>Josephine Wells</v>
      </c>
      <c r="M26" s="51" t="str">
        <f>IF(A26="","",VLOOKUP($A26,Entry!A:D,3,FALSE))</f>
        <v>Rossendale Harriers</v>
      </c>
      <c r="N26" s="51" t="str">
        <f>IF(A26="","",IF(VLOOKUP($A26,Entry!A:D,4,FALSE)="","M",VLOOKUP($A26,Entry!A:D,4,FALSE)))</f>
        <v>WSEN</v>
      </c>
      <c r="O26" s="52" t="str">
        <f>IF(A26="","",IF(VLOOKUP($A26,Entry!A:E,5,FALSE)="Y","Y",""))</f>
        <v/>
      </c>
      <c r="P26" s="52" t="e">
        <f>VLOOKUP(Finish!A26,Summit!A:B,2,FALSE)</f>
        <v>#N/A</v>
      </c>
      <c r="Q26" s="52" t="str">
        <f>IF(AND(ROW()&gt;4,COUNTIF($N$2:$N28,$N26)=1),"*","")</f>
        <v>*</v>
      </c>
      <c r="R26" s="75">
        <f>F26</f>
        <v>4.4733796296296292E-2</v>
      </c>
      <c r="S26" s="52">
        <f>H26</f>
        <v>23</v>
      </c>
    </row>
    <row r="27" spans="1:19" x14ac:dyDescent="0.25">
      <c r="A27" s="1">
        <v>281</v>
      </c>
      <c r="B27" s="73" t="str">
        <f>IF(A27="","ready",IF(COUNTIF(Entry!A:A,A27)=0,"unknown number",IF(MATCH(A27,A:A,0)&lt;ROW(),"duplicate number","OK")))</f>
        <v>OK</v>
      </c>
      <c r="C27" s="1">
        <f>C26</f>
        <v>1</v>
      </c>
      <c r="D27" s="1">
        <f>D26</f>
        <v>4</v>
      </c>
      <c r="E27" s="1">
        <v>46</v>
      </c>
      <c r="F27" s="75">
        <f>($C27+$D27/60+$E27/3600)/24</f>
        <v>4.4976851851851851E-2</v>
      </c>
      <c r="G27" s="74" t="str">
        <f>IF(ROW()&lt;5,"",IF(A27="","ready",IF(F27&lt;F26,"time error","OK")))</f>
        <v>OK</v>
      </c>
      <c r="H27" s="52">
        <f>ROW()-3</f>
        <v>24</v>
      </c>
      <c r="I27" s="52" t="str">
        <f>IF(A27="","",N27&amp;":"&amp;COUNTIF(N$4:N27,N27))</f>
        <v>MSEN:6</v>
      </c>
      <c r="J27" s="52" t="str">
        <f>IF(LEFT(N27,1)="L",COUNTIF(N$4:N27,"L*"),"")</f>
        <v/>
      </c>
      <c r="K27" s="52" t="str">
        <f>IF(LEFT(N27,1)="V","MV",IF(LEFT(N27,2)="LV","LV",""))</f>
        <v/>
      </c>
      <c r="L27" s="51" t="str">
        <f>IF(A27="","",VLOOKUP($A27,Entry!A:D,2,FALSE))</f>
        <v>Conor Tyndall</v>
      </c>
      <c r="M27" s="51" t="str">
        <f>IF(A27="","",VLOOKUP($A27,Entry!A:D,3,FALSE))</f>
        <v>unattached</v>
      </c>
      <c r="N27" s="51" t="str">
        <f>IF(A27="","",IF(VLOOKUP($A27,Entry!A:D,4,FALSE)="","M",VLOOKUP($A27,Entry!A:D,4,FALSE)))</f>
        <v>MSEN</v>
      </c>
      <c r="O27" s="52" t="str">
        <f>IF(A27="","",IF(VLOOKUP($A27,Entry!A:E,5,FALSE)="Y","Y",""))</f>
        <v/>
      </c>
      <c r="P27" s="52" t="e">
        <f>VLOOKUP(Finish!A27,Summit!A:B,2,FALSE)</f>
        <v>#N/A</v>
      </c>
      <c r="Q27" s="52" t="str">
        <f>IF(AND(ROW()&gt;4,COUNTIF($N$4:$N27,$N27)=1),"*","")</f>
        <v/>
      </c>
      <c r="R27" s="75">
        <f>F27</f>
        <v>4.4976851851851851E-2</v>
      </c>
      <c r="S27" s="52">
        <f>H27</f>
        <v>24</v>
      </c>
    </row>
    <row r="28" spans="1:19" x14ac:dyDescent="0.25">
      <c r="A28" s="1">
        <v>268</v>
      </c>
      <c r="B28" s="73" t="str">
        <f>IF(A28="","ready",IF(COUNTIF(Entry!A:A,A28)=0,"unknown number",IF(MATCH(A28,A:A,0)&lt;ROW(),"duplicate number","OK")))</f>
        <v>OK</v>
      </c>
      <c r="C28" s="1">
        <f>C27</f>
        <v>1</v>
      </c>
      <c r="D28" s="1">
        <f>D27</f>
        <v>4</v>
      </c>
      <c r="E28" s="1">
        <v>50</v>
      </c>
      <c r="F28" s="75">
        <f>($C28+$D28/60+$E28/3600)/24</f>
        <v>4.5023148148148145E-2</v>
      </c>
      <c r="G28" s="74" t="str">
        <f>IF(ROW()&lt;5,"",IF(A28="","ready",IF(F28&lt;F27,"time error","OK")))</f>
        <v>OK</v>
      </c>
      <c r="H28" s="52">
        <f>ROW()-3</f>
        <v>25</v>
      </c>
      <c r="I28" s="52" t="str">
        <f>IF(A28="","",N28&amp;":"&amp;COUNTIF(N$4:N28,N28))</f>
        <v>M45:6</v>
      </c>
      <c r="J28" s="52" t="str">
        <f>IF(LEFT(N28,1)="L",COUNTIF(N$4:N28,"L*"),"")</f>
        <v/>
      </c>
      <c r="K28" s="52" t="str">
        <f>IF(LEFT(N28,1)="V","MV",IF(LEFT(N28,2)="LV","LV",""))</f>
        <v/>
      </c>
      <c r="L28" s="51" t="str">
        <f>IF(A28="","",VLOOKUP($A28,Entry!A:D,2,FALSE))</f>
        <v xml:space="preserve">Kirk Lusty </v>
      </c>
      <c r="M28" s="51" t="str">
        <f>IF(A28="","",VLOOKUP($A28,Entry!A:D,3,FALSE))</f>
        <v>Clayton Le Moors</v>
      </c>
      <c r="N28" s="51" t="str">
        <f>IF(A28="","",IF(VLOOKUP($A28,Entry!A:D,4,FALSE)="","M",VLOOKUP($A28,Entry!A:D,4,FALSE)))</f>
        <v>M45</v>
      </c>
      <c r="O28" s="52" t="str">
        <f>IF(A28="","",IF(VLOOKUP($A28,Entry!A:E,5,FALSE)="Y","Y",""))</f>
        <v/>
      </c>
      <c r="P28" s="52" t="e">
        <f>VLOOKUP(Finish!A28,Summit!A:B,2,FALSE)</f>
        <v>#N/A</v>
      </c>
      <c r="Q28" s="52" t="str">
        <f>IF(AND(ROW()&gt;4,COUNTIF($N$4:$N28,$N28)=1),"*","")</f>
        <v/>
      </c>
      <c r="R28" s="75">
        <f>F28</f>
        <v>4.5023148148148145E-2</v>
      </c>
      <c r="S28" s="52">
        <f>H28</f>
        <v>25</v>
      </c>
    </row>
    <row r="29" spans="1:19" x14ac:dyDescent="0.25">
      <c r="A29" s="1">
        <v>288</v>
      </c>
      <c r="B29" s="73" t="str">
        <f>IF(A29="","ready",IF(COUNTIF(Entry!A:A,A29)=0,"unknown number",IF(MATCH(A29,A:A,0)&lt;ROW(),"duplicate number","OK")))</f>
        <v>OK</v>
      </c>
      <c r="C29" s="1">
        <f>C28</f>
        <v>1</v>
      </c>
      <c r="D29" s="1">
        <f>D28</f>
        <v>4</v>
      </c>
      <c r="E29" s="1">
        <v>58</v>
      </c>
      <c r="F29" s="75">
        <f>($C29+$D29/60+$E29/3600)/24</f>
        <v>4.5115740740740741E-2</v>
      </c>
      <c r="G29" s="74" t="str">
        <f>IF(ROW()&lt;5,"",IF(A29="","ready",IF(F29&lt;F28,"time error","OK")))</f>
        <v>OK</v>
      </c>
      <c r="H29" s="52">
        <f>ROW()-3</f>
        <v>26</v>
      </c>
      <c r="I29" s="52" t="str">
        <f>IF(A29="","",N29&amp;":"&amp;COUNTIF(N$4:N29,N29))</f>
        <v>MSEN:7</v>
      </c>
      <c r="J29" s="52" t="str">
        <f>IF(LEFT(N29,1)="L",COUNTIF(N$4:N29,"L*"),"")</f>
        <v/>
      </c>
      <c r="K29" s="52" t="str">
        <f>IF(LEFT(N29,1)="V","MV",IF(LEFT(N29,2)="LV","LV",""))</f>
        <v/>
      </c>
      <c r="L29" s="51" t="str">
        <f>IF(A29="","",VLOOKUP($A29,Entry!A:D,2,FALSE))</f>
        <v>Simon Jones</v>
      </c>
      <c r="M29" s="51" t="str">
        <f>IF(A29="","",VLOOKUP($A29,Entry!A:D,3,FALSE))</f>
        <v>Ramsbottom Running Club</v>
      </c>
      <c r="N29" s="51" t="str">
        <f>IF(A29="","",IF(VLOOKUP($A29,Entry!A:D,4,FALSE)="","M",VLOOKUP($A29,Entry!A:D,4,FALSE)))</f>
        <v>MSEN</v>
      </c>
      <c r="O29" s="52" t="str">
        <f>IF(A29="","",IF(VLOOKUP($A29,Entry!A:E,5,FALSE)="Y","Y",""))</f>
        <v/>
      </c>
      <c r="P29" s="52" t="e">
        <f>VLOOKUP(Finish!A29,Summit!A:B,2,FALSE)</f>
        <v>#N/A</v>
      </c>
      <c r="Q29" s="52" t="str">
        <f>IF(AND(ROW()&gt;4,COUNTIF($N$4:$N29,$N29)=1),"*","")</f>
        <v/>
      </c>
      <c r="R29" s="75">
        <f>F29</f>
        <v>4.5115740740740741E-2</v>
      </c>
      <c r="S29" s="52">
        <f>H29</f>
        <v>26</v>
      </c>
    </row>
    <row r="30" spans="1:19" x14ac:dyDescent="0.25">
      <c r="A30" s="1">
        <v>269</v>
      </c>
      <c r="B30" s="73" t="str">
        <f>IF(A30="","ready",IF(COUNTIF(Entry!A:A,A30)=0,"unknown number",IF(MATCH(A30,A:A,0)&lt;ROW(),"duplicate number","OK")))</f>
        <v>OK</v>
      </c>
      <c r="C30" s="1">
        <f>C29</f>
        <v>1</v>
      </c>
      <c r="D30" s="1">
        <v>8</v>
      </c>
      <c r="E30" s="1">
        <v>11</v>
      </c>
      <c r="F30" s="75">
        <f>($C30+$D30/60+$E30/3600)/24</f>
        <v>4.7349537037037037E-2</v>
      </c>
      <c r="G30" s="74" t="str">
        <f>IF(ROW()&lt;5,"",IF(A30="","ready",IF(F30&lt;F29,"time error","OK")))</f>
        <v>OK</v>
      </c>
      <c r="H30" s="52">
        <f>ROW()-3</f>
        <v>27</v>
      </c>
      <c r="I30" s="52" t="str">
        <f>IF(A30="","",N30&amp;":"&amp;COUNTIF(N$4:N30,N30))</f>
        <v>M55:4</v>
      </c>
      <c r="J30" s="52" t="str">
        <f>IF(LEFT(N30,1)="L",COUNTIF(N$4:N30,"L*"),"")</f>
        <v/>
      </c>
      <c r="K30" s="52" t="str">
        <f>IF(LEFT(N30,1)="V","MV",IF(LEFT(N30,2)="LV","LV",""))</f>
        <v/>
      </c>
      <c r="L30" s="51" t="str">
        <f>IF(A30="","",VLOOKUP($A30,Entry!A:D,2,FALSE))</f>
        <v>Alex Frost</v>
      </c>
      <c r="M30" s="51" t="str">
        <f>IF(A30="","",VLOOKUP($A30,Entry!A:D,3,FALSE))</f>
        <v>Rossendale Harriers</v>
      </c>
      <c r="N30" s="51" t="str">
        <f>IF(A30="","",IF(VLOOKUP($A30,Entry!A:D,4,FALSE)="","M",VLOOKUP($A30,Entry!A:D,4,FALSE)))</f>
        <v>M55</v>
      </c>
      <c r="O30" s="52" t="str">
        <f>IF(A30="","",IF(VLOOKUP($A30,Entry!A:E,5,FALSE)="Y","Y",""))</f>
        <v/>
      </c>
      <c r="P30" s="52" t="e">
        <f>VLOOKUP(Finish!A30,Summit!A:B,2,FALSE)</f>
        <v>#N/A</v>
      </c>
      <c r="Q30" s="52" t="str">
        <f>IF(AND(ROW()&gt;4,COUNTIF($N$4:$N30,$N30)=1),"*","")</f>
        <v/>
      </c>
      <c r="R30" s="75">
        <f>F30</f>
        <v>4.7349537037037037E-2</v>
      </c>
      <c r="S30" s="52">
        <f>H30</f>
        <v>27</v>
      </c>
    </row>
    <row r="31" spans="1:19" x14ac:dyDescent="0.25">
      <c r="A31" s="1">
        <v>299</v>
      </c>
      <c r="B31" s="73" t="str">
        <f>IF(A31="","ready",IF(COUNTIF(Entry!A:A,A31)=0,"unknown number",IF(MATCH(A31,A:A,0)&lt;ROW(),"duplicate number","OK")))</f>
        <v>OK</v>
      </c>
      <c r="C31" s="1">
        <f>C30</f>
        <v>1</v>
      </c>
      <c r="D31" s="1">
        <f>D30</f>
        <v>8</v>
      </c>
      <c r="E31" s="1">
        <v>19</v>
      </c>
      <c r="F31" s="75">
        <f>($C31+$D31/60+$E31/3600)/24</f>
        <v>4.7442129629629626E-2</v>
      </c>
      <c r="G31" s="74" t="str">
        <f>IF(ROW()&lt;5,"",IF(A31="","ready",IF(F31&lt;F30,"time error","OK")))</f>
        <v>OK</v>
      </c>
      <c r="H31" s="52">
        <f>ROW()-3</f>
        <v>28</v>
      </c>
      <c r="I31" s="52" t="str">
        <f>IF(A31="","",N31&amp;":"&amp;COUNTIF(N$4:N31,N31))</f>
        <v>MSEN:8</v>
      </c>
      <c r="J31" s="52" t="str">
        <f>IF(LEFT(N31,1)="L",COUNTIF(N$4:N31,"L*"),"")</f>
        <v/>
      </c>
      <c r="K31" s="52" t="str">
        <f>IF(LEFT(N31,1)="V","MV",IF(LEFT(N31,2)="LV","LV",""))</f>
        <v/>
      </c>
      <c r="L31" s="51" t="str">
        <f>IF(A31="","",VLOOKUP($A31,Entry!A:D,2,FALSE))</f>
        <v>Sam Akerstrom</v>
      </c>
      <c r="M31" s="51" t="str">
        <f>IF(A31="","",VLOOKUP($A31,Entry!A:D,3,FALSE))</f>
        <v>Ramsbottom Running Club</v>
      </c>
      <c r="N31" s="51" t="str">
        <f>IF(A31="","",IF(VLOOKUP($A31,Entry!A:D,4,FALSE)="","M",VLOOKUP($A31,Entry!A:D,4,FALSE)))</f>
        <v>MSEN</v>
      </c>
      <c r="O31" s="52" t="str">
        <f>IF(A31="","",IF(VLOOKUP($A31,Entry!A:E,5,FALSE)="Y","Y",""))</f>
        <v/>
      </c>
      <c r="P31" s="52" t="e">
        <f>VLOOKUP(Finish!A31,Summit!A:B,2,FALSE)</f>
        <v>#N/A</v>
      </c>
      <c r="Q31" s="52" t="str">
        <f>IF(AND(ROW()&gt;4,COUNTIF($N$4:$N31,$N31)=1),"*","")</f>
        <v/>
      </c>
      <c r="R31" s="75">
        <f>F31</f>
        <v>4.7442129629629626E-2</v>
      </c>
      <c r="S31" s="52">
        <f>H31</f>
        <v>28</v>
      </c>
    </row>
    <row r="32" spans="1:19" x14ac:dyDescent="0.25">
      <c r="A32" s="1">
        <v>291</v>
      </c>
      <c r="B32" s="73" t="str">
        <f>IF(A32="","ready",IF(COUNTIF(Entry!A:A,A32)=0,"unknown number",IF(MATCH(A32,A:A,0)&lt;ROW(),"duplicate number","OK")))</f>
        <v>OK</v>
      </c>
      <c r="C32" s="1">
        <f>C31</f>
        <v>1</v>
      </c>
      <c r="D32" s="1">
        <f>D31</f>
        <v>8</v>
      </c>
      <c r="E32" s="1">
        <v>25</v>
      </c>
      <c r="F32" s="75">
        <f>($C32+$D32/60+$E32/3600)/24</f>
        <v>4.7511574074074074E-2</v>
      </c>
      <c r="G32" s="74" t="str">
        <f>IF(ROW()&lt;5,"",IF(A32="","ready",IF(F32&lt;F31,"time error","OK")))</f>
        <v>OK</v>
      </c>
      <c r="H32" s="52">
        <f>ROW()-3</f>
        <v>29</v>
      </c>
      <c r="I32" s="52" t="str">
        <f>IF(A32="","",N32&amp;":"&amp;COUNTIF(N$4:N32,N32))</f>
        <v>M40:4</v>
      </c>
      <c r="J32" s="52" t="str">
        <f>IF(LEFT(N32,1)="L",COUNTIF(N$4:N32,"L*"),"")</f>
        <v/>
      </c>
      <c r="K32" s="52" t="str">
        <f>IF(LEFT(N32,1)="V","MV",IF(LEFT(N32,2)="LV","LV",""))</f>
        <v/>
      </c>
      <c r="L32" s="51" t="str">
        <f>IF(A32="","",VLOOKUP($A32,Entry!A:D,2,FALSE))</f>
        <v>Andy Heys</v>
      </c>
      <c r="M32" s="51" t="str">
        <f>IF(A32="","",VLOOKUP($A32,Entry!A:D,3,FALSE))</f>
        <v>unattached</v>
      </c>
      <c r="N32" s="51" t="str">
        <f>IF(A32="","",IF(VLOOKUP($A32,Entry!A:D,4,FALSE)="","M",VLOOKUP($A32,Entry!A:D,4,FALSE)))</f>
        <v>M40</v>
      </c>
      <c r="O32" s="52" t="str">
        <f>IF(A32="","",IF(VLOOKUP($A32,Entry!A:E,5,FALSE)="Y","Y",""))</f>
        <v/>
      </c>
      <c r="P32" s="52" t="e">
        <f>VLOOKUP(Finish!A32,Summit!A:B,2,FALSE)</f>
        <v>#N/A</v>
      </c>
      <c r="Q32" s="52" t="str">
        <f>IF(AND(ROW()&gt;4,COUNTIF($N$4:$N32,$N32)=1),"*","")</f>
        <v/>
      </c>
      <c r="R32" s="75">
        <f>F32</f>
        <v>4.7511574074074074E-2</v>
      </c>
      <c r="S32" s="52">
        <f>H32</f>
        <v>29</v>
      </c>
    </row>
    <row r="33" spans="1:19" x14ac:dyDescent="0.25">
      <c r="A33" s="1">
        <v>312</v>
      </c>
      <c r="B33" s="73" t="str">
        <f>IF(A33="","ready",IF(COUNTIF(Entry!A:A,A33)=0,"unknown number",IF(MATCH(A33,A:A,0)&lt;ROW(),"duplicate number","OK")))</f>
        <v>OK</v>
      </c>
      <c r="C33" s="1">
        <f>C32</f>
        <v>1</v>
      </c>
      <c r="D33" s="1">
        <f>D32</f>
        <v>8</v>
      </c>
      <c r="E33" s="1">
        <v>28</v>
      </c>
      <c r="F33" s="75">
        <f>($C33+$D33/60+$E33/3600)/24</f>
        <v>4.7546296296296302E-2</v>
      </c>
      <c r="G33" s="74" t="str">
        <f>IF(ROW()&lt;5,"",IF(A33="","ready",IF(F33&lt;F32,"time error","OK")))</f>
        <v>OK</v>
      </c>
      <c r="H33" s="52">
        <f>ROW()-3</f>
        <v>30</v>
      </c>
      <c r="I33" s="52" t="str">
        <f>IF(A33="","",N33&amp;":"&amp;COUNTIF(N$4:N33,N33))</f>
        <v>W45:1</v>
      </c>
      <c r="J33" s="52" t="str">
        <f>IF(LEFT(N33,1)="L",COUNTIF(N$4:N33,"L*"),"")</f>
        <v/>
      </c>
      <c r="K33" s="52" t="str">
        <f>IF(LEFT(N33,1)="V","MV",IF(LEFT(N33,2)="LV","LV",""))</f>
        <v/>
      </c>
      <c r="L33" s="51" t="str">
        <f>IF(A33="","",VLOOKUP($A33,Entry!A:D,2,FALSE))</f>
        <v>Rachel Marshall</v>
      </c>
      <c r="M33" s="51" t="str">
        <f>IF(A33="","",VLOOKUP($A33,Entry!A:D,3,FALSE))</f>
        <v>Bury AC</v>
      </c>
      <c r="N33" s="51" t="str">
        <f>IF(A33="","",IF(VLOOKUP($A33,Entry!A:D,4,FALSE)="","M",VLOOKUP($A33,Entry!A:D,4,FALSE)))</f>
        <v>W45</v>
      </c>
      <c r="O33" s="52" t="str">
        <f>IF(A33="","",IF(VLOOKUP($A33,Entry!A:E,5,FALSE)="Y","Y",""))</f>
        <v/>
      </c>
      <c r="P33" s="52" t="e">
        <f>VLOOKUP(Finish!A33,Summit!A:B,2,FALSE)</f>
        <v>#N/A</v>
      </c>
      <c r="Q33" s="52" t="str">
        <f>IF(AND(ROW()&gt;4,COUNTIF($N$4:$N33,$N33)=1),"*","")</f>
        <v>*</v>
      </c>
      <c r="R33" s="75">
        <f>F33</f>
        <v>4.7546296296296302E-2</v>
      </c>
      <c r="S33" s="52">
        <f>H33</f>
        <v>30</v>
      </c>
    </row>
    <row r="34" spans="1:19" x14ac:dyDescent="0.25">
      <c r="A34" s="1">
        <v>321</v>
      </c>
      <c r="B34" s="73" t="str">
        <f>IF(A34="","ready",IF(COUNTIF(Entry!A:A,A34)=0,"unknown number",IF(MATCH(A34,A:A,0)&lt;ROW(),"duplicate number","OK")))</f>
        <v>OK</v>
      </c>
      <c r="C34" s="1">
        <f>C33</f>
        <v>1</v>
      </c>
      <c r="D34" s="1">
        <f>D33</f>
        <v>8</v>
      </c>
      <c r="E34" s="1">
        <v>31</v>
      </c>
      <c r="F34" s="75">
        <f>($C34+$D34/60+$E34/3600)/24</f>
        <v>4.7581018518518516E-2</v>
      </c>
      <c r="G34" s="74" t="str">
        <f>IF(ROW()&lt;5,"",IF(A34="","ready",IF(F34&lt;F33,"time error","OK")))</f>
        <v>OK</v>
      </c>
      <c r="H34" s="52">
        <f>ROW()-3</f>
        <v>31</v>
      </c>
      <c r="I34" s="52" t="str">
        <f>IF(A34="","",N34&amp;":"&amp;COUNTIF(N$4:N34,N34))</f>
        <v>W50:1</v>
      </c>
      <c r="J34" s="52" t="str">
        <f>IF(LEFT(N34,1)="L",COUNTIF(N$4:N34,"L*"),"")</f>
        <v/>
      </c>
      <c r="K34" s="52" t="str">
        <f>IF(LEFT(N34,1)="V","MV",IF(LEFT(N34,2)="LV","LV",""))</f>
        <v/>
      </c>
      <c r="L34" s="51" t="str">
        <f>IF(A34="","",VLOOKUP($A34,Entry!A:D,2,FALSE))</f>
        <v>AnneMarie Hindle</v>
      </c>
      <c r="M34" s="51" t="str">
        <f>IF(A34="","",VLOOKUP($A34,Entry!A:D,3,FALSE))</f>
        <v>Rossendale Harriers</v>
      </c>
      <c r="N34" s="51" t="str">
        <f>IF(A34="","",IF(VLOOKUP($A34,Entry!A:D,4,FALSE)="","M",VLOOKUP($A34,Entry!A:D,4,FALSE)))</f>
        <v>W50</v>
      </c>
      <c r="O34" s="52" t="str">
        <f>IF(A34="","",IF(VLOOKUP($A34,Entry!A:E,5,FALSE)="Y","Y",""))</f>
        <v/>
      </c>
      <c r="P34" s="52" t="e">
        <f>VLOOKUP(Finish!A34,Summit!A:B,2,FALSE)</f>
        <v>#N/A</v>
      </c>
      <c r="Q34" s="52" t="str">
        <f>IF(AND(ROW()&gt;4,COUNTIF($N$4:$N34,$N34)=1),"*","")</f>
        <v>*</v>
      </c>
      <c r="R34" s="75">
        <f>F34</f>
        <v>4.7581018518518516E-2</v>
      </c>
      <c r="S34" s="52">
        <f>H34</f>
        <v>31</v>
      </c>
    </row>
    <row r="35" spans="1:19" x14ac:dyDescent="0.25">
      <c r="A35" s="1">
        <v>305</v>
      </c>
      <c r="B35" s="73" t="str">
        <f>IF(A35="","ready",IF(COUNTIF(Entry!A:A,A35)=0,"unknown number",IF(MATCH(A35,A:A,0)&lt;ROW(),"duplicate number","OK")))</f>
        <v>OK</v>
      </c>
      <c r="C35" s="1">
        <v>1</v>
      </c>
      <c r="D35" s="1">
        <v>8</v>
      </c>
      <c r="E35" s="1">
        <v>35</v>
      </c>
      <c r="F35" s="75">
        <f>($C35+$D35/60+$E35/3600)/24</f>
        <v>4.762731481481481E-2</v>
      </c>
      <c r="G35" s="74" t="str">
        <f>IF(ROW()&lt;5,"",IF(A35="","ready",IF(F35&lt;F34,"time error","OK")))</f>
        <v>OK</v>
      </c>
      <c r="H35" s="52">
        <f>ROW()-3</f>
        <v>32</v>
      </c>
      <c r="I35" s="52" t="str">
        <f>IF(A35="","",N35&amp;":"&amp;COUNTIF(N$4:N35,N35))</f>
        <v>M55:5</v>
      </c>
      <c r="J35" s="52" t="str">
        <f>IF(LEFT(N35,1)="L",COUNTIF(N$4:N35,"L*"),"")</f>
        <v/>
      </c>
      <c r="K35" s="52" t="str">
        <f>IF(LEFT(N35,1)="V","MV",IF(LEFT(N35,2)="LV","LV",""))</f>
        <v/>
      </c>
      <c r="L35" s="51" t="str">
        <f>IF(A35="","",VLOOKUP($A35,Entry!A:D,2,FALSE))</f>
        <v>Nigel Hartley</v>
      </c>
      <c r="M35" s="51" t="str">
        <f>IF(A35="","",VLOOKUP($A35,Entry!A:D,3,FALSE))</f>
        <v>Ramsbottom Running Club</v>
      </c>
      <c r="N35" s="51" t="str">
        <f>IF(A35="","",IF(VLOOKUP($A35,Entry!A:D,4,FALSE)="","M",VLOOKUP($A35,Entry!A:D,4,FALSE)))</f>
        <v>M55</v>
      </c>
      <c r="O35" s="52" t="str">
        <f>IF(A35="","",IF(VLOOKUP($A35,Entry!A:E,5,FALSE)="Y","Y",""))</f>
        <v/>
      </c>
      <c r="P35" s="52" t="e">
        <f>VLOOKUP(Finish!A35,Summit!A:B,2,FALSE)</f>
        <v>#N/A</v>
      </c>
      <c r="Q35" s="52" t="str">
        <f>IF(AND(ROW()&gt;4,COUNTIF($N$4:$N35,$N35)=1),"*","")</f>
        <v/>
      </c>
      <c r="R35" s="75">
        <f>F35</f>
        <v>4.762731481481481E-2</v>
      </c>
      <c r="S35" s="52">
        <f>H35</f>
        <v>32</v>
      </c>
    </row>
    <row r="36" spans="1:19" x14ac:dyDescent="0.25">
      <c r="A36" s="1">
        <v>266</v>
      </c>
      <c r="B36" s="73" t="str">
        <f>IF(A36="","ready",IF(COUNTIF(Entry!A:A,A36)=0,"unknown number",IF(MATCH(A36,A:A,0)&lt;ROW(),"duplicate number","OK")))</f>
        <v>OK</v>
      </c>
      <c r="C36" s="1">
        <f>C34</f>
        <v>1</v>
      </c>
      <c r="D36" s="1">
        <f>D34</f>
        <v>8</v>
      </c>
      <c r="E36" s="1">
        <v>41</v>
      </c>
      <c r="F36" s="75">
        <f>($C36+$D36/60+$E36/3600)/24</f>
        <v>4.7696759259259258E-2</v>
      </c>
      <c r="G36" s="74" t="str">
        <f>IF(ROW()&lt;5,"",IF(A36="","ready",IF(F36&lt;F34,"time error","OK")))</f>
        <v>OK</v>
      </c>
      <c r="H36" s="52">
        <f>ROW()-3</f>
        <v>33</v>
      </c>
      <c r="I36" s="52" t="str">
        <f>IF(A36="","",N36&amp;":"&amp;COUNTIF(N$4:N36,N36))</f>
        <v>M45:7</v>
      </c>
      <c r="J36" s="52" t="str">
        <f>IF(LEFT(N36,1)="L",COUNTIF(N$4:N36,"L*"),"")</f>
        <v/>
      </c>
      <c r="K36" s="52" t="str">
        <f>IF(LEFT(N36,1)="V","MV",IF(LEFT(N36,2)="LV","LV",""))</f>
        <v/>
      </c>
      <c r="L36" s="51" t="str">
        <f>IF(A36="","",VLOOKUP($A36,Entry!A:D,2,FALSE))</f>
        <v xml:space="preserve">Ian Swan </v>
      </c>
      <c r="M36" s="51" t="str">
        <f>IF(A36="","",VLOOKUP($A36,Entry!A:D,3,FALSE))</f>
        <v>Radcliffe AC</v>
      </c>
      <c r="N36" s="51" t="str">
        <f>IF(A36="","",IF(VLOOKUP($A36,Entry!A:D,4,FALSE)="","M",VLOOKUP($A36,Entry!A:D,4,FALSE)))</f>
        <v>M45</v>
      </c>
      <c r="O36" s="52" t="str">
        <f>IF(A36="","",IF(VLOOKUP($A36,Entry!A:E,5,FALSE)="Y","Y",""))</f>
        <v/>
      </c>
      <c r="P36" s="52" t="e">
        <f>VLOOKUP(Finish!A36,Summit!A:B,2,FALSE)</f>
        <v>#N/A</v>
      </c>
      <c r="Q36" s="52" t="str">
        <f>IF(AND(ROW()&gt;4,COUNTIF($N$4:$N36,$N36)=1),"*","")</f>
        <v/>
      </c>
      <c r="R36" s="75">
        <f>F36</f>
        <v>4.7696759259259258E-2</v>
      </c>
      <c r="S36" s="52">
        <f>H36</f>
        <v>33</v>
      </c>
    </row>
    <row r="37" spans="1:19" x14ac:dyDescent="0.25">
      <c r="A37" s="1">
        <v>313</v>
      </c>
      <c r="B37" s="73" t="str">
        <f>IF(A37="","ready",IF(COUNTIF(Entry!A:A,A37)=0,"unknown number",IF(MATCH(A37,A:A,0)&lt;ROW(),"duplicate number","OK")))</f>
        <v>OK</v>
      </c>
      <c r="C37" s="1">
        <f>C36</f>
        <v>1</v>
      </c>
      <c r="D37" s="1">
        <f>D36</f>
        <v>8</v>
      </c>
      <c r="E37" s="1">
        <v>48</v>
      </c>
      <c r="F37" s="75">
        <f>($C37+$D37/60+$E37/3600)/24</f>
        <v>4.777777777777778E-2</v>
      </c>
      <c r="G37" s="74" t="str">
        <f>IF(ROW()&lt;5,"",IF(A37="","ready",IF(F37&lt;F36,"time error","OK")))</f>
        <v>OK</v>
      </c>
      <c r="H37" s="52">
        <f>ROW()-3</f>
        <v>34</v>
      </c>
      <c r="I37" s="52" t="str">
        <f>IF(A37="","",N37&amp;":"&amp;COUNTIF(N$4:N37,N37))</f>
        <v>M50:3</v>
      </c>
      <c r="J37" s="52" t="str">
        <f>IF(LEFT(N37,1)="L",COUNTIF(N$4:N37,"L*"),"")</f>
        <v/>
      </c>
      <c r="K37" s="52" t="str">
        <f>IF(LEFT(N37,1)="V","MV",IF(LEFT(N37,2)="LV","LV",""))</f>
        <v/>
      </c>
      <c r="L37" s="51" t="str">
        <f>IF(A37="","",VLOOKUP($A37,Entry!A:D,2,FALSE))</f>
        <v>Chris McCarthy</v>
      </c>
      <c r="M37" s="51" t="str">
        <f>IF(A37="","",VLOOKUP($A37,Entry!A:D,3,FALSE))</f>
        <v>unattached</v>
      </c>
      <c r="N37" s="51" t="str">
        <f>IF(A37="","",IF(VLOOKUP($A37,Entry!A:D,4,FALSE)="","M",VLOOKUP($A37,Entry!A:D,4,FALSE)))</f>
        <v>M50</v>
      </c>
      <c r="O37" s="52" t="str">
        <f>IF(A37="","",IF(VLOOKUP($A37,Entry!A:E,5,FALSE)="Y","Y",""))</f>
        <v/>
      </c>
      <c r="P37" s="52" t="e">
        <f>VLOOKUP(Finish!A37,Summit!A:B,2,FALSE)</f>
        <v>#N/A</v>
      </c>
      <c r="Q37" s="52" t="str">
        <f>IF(AND(ROW()&gt;4,COUNTIF($N$4:$N37,$N37)=1),"*","")</f>
        <v/>
      </c>
      <c r="R37" s="75">
        <f>F37</f>
        <v>4.777777777777778E-2</v>
      </c>
      <c r="S37" s="52">
        <f>H37</f>
        <v>34</v>
      </c>
    </row>
    <row r="38" spans="1:19" x14ac:dyDescent="0.25">
      <c r="A38" s="1">
        <v>295</v>
      </c>
      <c r="B38" s="73" t="str">
        <f>IF(A38="","ready",IF(COUNTIF(Entry!A:A,A38)=0,"unknown number",IF(MATCH(A38,A:A,0)&lt;ROW(),"duplicate number","OK")))</f>
        <v>OK</v>
      </c>
      <c r="C38" s="1">
        <f>C37</f>
        <v>1</v>
      </c>
      <c r="D38" s="1">
        <v>9</v>
      </c>
      <c r="E38" s="1">
        <v>1</v>
      </c>
      <c r="F38" s="75">
        <f>($C38+$D38/60+$E38/3600)/24</f>
        <v>4.7928240740740737E-2</v>
      </c>
      <c r="G38" s="74" t="str">
        <f>IF(ROW()&lt;5,"",IF(A38="","ready",IF(F38&lt;F37,"time error","OK")))</f>
        <v>OK</v>
      </c>
      <c r="H38" s="52">
        <f>ROW()-3</f>
        <v>35</v>
      </c>
      <c r="I38" s="52" t="str">
        <f>IF(A38="","",N38&amp;":"&amp;COUNTIF(N$4:N38,N38))</f>
        <v>M45:8</v>
      </c>
      <c r="J38" s="52" t="str">
        <f>IF(LEFT(N38,1)="L",COUNTIF(N$4:N38,"L*"),"")</f>
        <v/>
      </c>
      <c r="K38" s="52" t="str">
        <f>IF(LEFT(N38,1)="V","MV",IF(LEFT(N38,2)="LV","LV",""))</f>
        <v/>
      </c>
      <c r="L38" s="51" t="str">
        <f>IF(A38="","",VLOOKUP($A38,Entry!A:D,2,FALSE))</f>
        <v>Christian Waller</v>
      </c>
      <c r="M38" s="51" t="str">
        <f>IF(A38="","",VLOOKUP($A38,Entry!A:D,3,FALSE))</f>
        <v>Rossendale Harriers</v>
      </c>
      <c r="N38" s="51" t="str">
        <f>IF(A38="","",IF(VLOOKUP($A38,Entry!A:D,4,FALSE)="","M",VLOOKUP($A38,Entry!A:D,4,FALSE)))</f>
        <v>M45</v>
      </c>
      <c r="O38" s="52" t="str">
        <f>IF(A38="","",IF(VLOOKUP($A38,Entry!A:E,5,FALSE)="Y","Y",""))</f>
        <v/>
      </c>
      <c r="P38" s="52" t="e">
        <f>VLOOKUP(Finish!A38,Summit!A:B,2,FALSE)</f>
        <v>#N/A</v>
      </c>
      <c r="Q38" s="52" t="str">
        <f>IF(AND(ROW()&gt;4,COUNTIF($N$4:$N38,$N38)=1),"*","")</f>
        <v/>
      </c>
      <c r="R38" s="75">
        <f>F38</f>
        <v>4.7928240740740737E-2</v>
      </c>
      <c r="S38" s="52">
        <f>H38</f>
        <v>35</v>
      </c>
    </row>
    <row r="39" spans="1:19" x14ac:dyDescent="0.25">
      <c r="A39" s="1">
        <v>255</v>
      </c>
      <c r="B39" s="73" t="str">
        <f>IF(A39="","ready",IF(COUNTIF(Entry!A:A,A39)=0,"unknown number",IF(MATCH(A39,A:A,0)&lt;ROW(),"duplicate number","OK")))</f>
        <v>OK</v>
      </c>
      <c r="C39" s="1">
        <f>C38</f>
        <v>1</v>
      </c>
      <c r="D39" s="1">
        <f>D38</f>
        <v>9</v>
      </c>
      <c r="E39" s="1">
        <v>4</v>
      </c>
      <c r="F39" s="75">
        <f>($C39+$D39/60+$E39/3600)/24</f>
        <v>4.7962962962962957E-2</v>
      </c>
      <c r="G39" s="74" t="str">
        <f>IF(ROW()&lt;5,"",IF(A39="","ready",IF(F39&lt;F38,"time error","OK")))</f>
        <v>OK</v>
      </c>
      <c r="H39" s="52">
        <f>ROW()-3</f>
        <v>36</v>
      </c>
      <c r="I39" s="52" t="str">
        <f>IF(A39="","",N39&amp;":"&amp;COUNTIF(N$4:N39,N39))</f>
        <v>M60:1</v>
      </c>
      <c r="J39" s="52" t="str">
        <f>IF(LEFT(N39,1)="L",COUNTIF(N$4:N39,"L*"),"")</f>
        <v/>
      </c>
      <c r="K39" s="52" t="str">
        <f>IF(LEFT(N39,1)="V","MV",IF(LEFT(N39,2)="LV","LV",""))</f>
        <v/>
      </c>
      <c r="L39" s="51" t="str">
        <f>IF(A39="","",VLOOKUP($A39,Entry!A:D,2,FALSE))</f>
        <v>William Lowe</v>
      </c>
      <c r="M39" s="51" t="str">
        <f>IF(A39="","",VLOOKUP($A39,Entry!A:D,3,FALSE))</f>
        <v>Rossendale Harriers</v>
      </c>
      <c r="N39" s="51" t="str">
        <f>IF(A39="","",IF(VLOOKUP($A39,Entry!A:D,4,FALSE)="","M",VLOOKUP($A39,Entry!A:D,4,FALSE)))</f>
        <v>M60</v>
      </c>
      <c r="O39" s="52" t="str">
        <f>IF(A39="","",IF(VLOOKUP($A39,Entry!A:E,5,FALSE)="Y","Y",""))</f>
        <v/>
      </c>
      <c r="P39" s="52" t="e">
        <f>VLOOKUP(Finish!A39,Summit!A:B,2,FALSE)</f>
        <v>#N/A</v>
      </c>
      <c r="Q39" s="52" t="str">
        <f>IF(AND(ROW()&gt;4,COUNTIF($N$4:$N39,$N39)=1),"*","")</f>
        <v>*</v>
      </c>
      <c r="R39" s="75">
        <f>F39</f>
        <v>4.7962962962962957E-2</v>
      </c>
      <c r="S39" s="52">
        <f>H39</f>
        <v>36</v>
      </c>
    </row>
    <row r="40" spans="1:19" x14ac:dyDescent="0.25">
      <c r="A40" s="1">
        <v>334</v>
      </c>
      <c r="B40" s="73" t="str">
        <f>IF(A40="","ready",IF(COUNTIF(Entry!A:A,A40)=0,"unknown number",IF(MATCH(A40,A:A,0)&lt;ROW(),"duplicate number","OK")))</f>
        <v>OK</v>
      </c>
      <c r="C40" s="1">
        <f>C39</f>
        <v>1</v>
      </c>
      <c r="D40" s="1">
        <f>D39</f>
        <v>9</v>
      </c>
      <c r="E40" s="1">
        <v>24</v>
      </c>
      <c r="F40" s="75">
        <f>($C40+$D40/60+$E40/3600)/24</f>
        <v>4.8194444444444436E-2</v>
      </c>
      <c r="G40" s="74" t="str">
        <f>IF(ROW()&lt;5,"",IF(A40="","ready",IF(F40&lt;F39,"time error","OK")))</f>
        <v>OK</v>
      </c>
      <c r="H40" s="52">
        <f>ROW()-3</f>
        <v>37</v>
      </c>
      <c r="I40" s="52" t="str">
        <f>IF(A40="","",N40&amp;":"&amp;COUNTIF(N$4:N40,N40))</f>
        <v>M60:2</v>
      </c>
      <c r="J40" s="52" t="str">
        <f>IF(LEFT(N40,1)="L",COUNTIF(N$4:N40,"L*"),"")</f>
        <v/>
      </c>
      <c r="K40" s="52" t="str">
        <f>IF(LEFT(N40,1)="V","MV",IF(LEFT(N40,2)="LV","LV",""))</f>
        <v/>
      </c>
      <c r="L40" s="51" t="str">
        <f>IF(A40="","",VLOOKUP($A40,Entry!A:D,2,FALSE))</f>
        <v>John Boothman</v>
      </c>
      <c r="M40" s="51" t="str">
        <f>IF(A40="","",VLOOKUP($A40,Entry!A:D,3,FALSE))</f>
        <v>Barlick Fell Runners</v>
      </c>
      <c r="N40" s="51" t="str">
        <f>IF(A40="","",IF(VLOOKUP($A40,Entry!A:D,4,FALSE)="","M",VLOOKUP($A40,Entry!A:D,4,FALSE)))</f>
        <v>M60</v>
      </c>
      <c r="O40" s="52" t="str">
        <f>IF(A40="","",IF(VLOOKUP($A40,Entry!A:E,5,FALSE)="Y","Y",""))</f>
        <v/>
      </c>
      <c r="P40" s="52" t="e">
        <f>VLOOKUP(Finish!A40,Summit!A:B,2,FALSE)</f>
        <v>#N/A</v>
      </c>
      <c r="Q40" s="52" t="str">
        <f>IF(AND(ROW()&gt;4,COUNTIF($N$4:$N40,$N40)=1),"*","")</f>
        <v/>
      </c>
      <c r="R40" s="75">
        <f>F40</f>
        <v>4.8194444444444436E-2</v>
      </c>
      <c r="S40" s="52">
        <f>H40</f>
        <v>37</v>
      </c>
    </row>
    <row r="41" spans="1:19" x14ac:dyDescent="0.25">
      <c r="A41" s="1">
        <v>274</v>
      </c>
      <c r="B41" s="73" t="str">
        <f>IF(A41="","ready",IF(COUNTIF(Entry!A:A,A41)=0,"unknown number",IF(MATCH(A41,A:A,0)&lt;ROW(),"duplicate number","OK")))</f>
        <v>OK</v>
      </c>
      <c r="C41" s="1">
        <f>C40</f>
        <v>1</v>
      </c>
      <c r="D41" s="1">
        <f>D40</f>
        <v>9</v>
      </c>
      <c r="E41" s="1">
        <v>31</v>
      </c>
      <c r="F41" s="75">
        <f>($C41+$D41/60+$E41/3600)/24</f>
        <v>4.8275462962962958E-2</v>
      </c>
      <c r="G41" s="74" t="str">
        <f>IF(ROW()&lt;5,"",IF(A41="","ready",IF(F41&lt;F40,"time error","OK")))</f>
        <v>OK</v>
      </c>
      <c r="H41" s="52">
        <f>ROW()-3</f>
        <v>38</v>
      </c>
      <c r="I41" s="52" t="str">
        <f>IF(A41="","",N41&amp;":"&amp;COUNTIF(N$4:N41,N41))</f>
        <v>M50:4</v>
      </c>
      <c r="J41" s="52" t="str">
        <f>IF(LEFT(N41,1)="L",COUNTIF(N$4:N41,"L*"),"")</f>
        <v/>
      </c>
      <c r="K41" s="52" t="str">
        <f>IF(LEFT(N41,1)="V","MV",IF(LEFT(N41,2)="LV","LV",""))</f>
        <v/>
      </c>
      <c r="L41" s="51" t="str">
        <f>IF(A41="","",VLOOKUP($A41,Entry!A:D,2,FALSE))</f>
        <v>Richard Butterwick</v>
      </c>
      <c r="M41" s="51" t="str">
        <f>IF(A41="","",VLOOKUP($A41,Entry!A:D,3,FALSE))</f>
        <v>Todmorden Harriers</v>
      </c>
      <c r="N41" s="51" t="str">
        <f>IF(A41="","",IF(VLOOKUP($A41,Entry!A:D,4,FALSE)="","M",VLOOKUP($A41,Entry!A:D,4,FALSE)))</f>
        <v>M50</v>
      </c>
      <c r="O41" s="52" t="str">
        <f>IF(A41="","",IF(VLOOKUP($A41,Entry!A:E,5,FALSE)="Y","Y",""))</f>
        <v/>
      </c>
      <c r="P41" s="52" t="e">
        <f>VLOOKUP(Finish!A41,Summit!A:B,2,FALSE)</f>
        <v>#N/A</v>
      </c>
      <c r="Q41" s="52" t="str">
        <f>IF(AND(ROW()&gt;4,COUNTIF($N$4:$N41,$N41)=1),"*","")</f>
        <v/>
      </c>
      <c r="R41" s="75">
        <f>F41</f>
        <v>4.8275462962962958E-2</v>
      </c>
      <c r="S41" s="52">
        <f>H41</f>
        <v>38</v>
      </c>
    </row>
    <row r="42" spans="1:19" x14ac:dyDescent="0.25">
      <c r="A42" s="1">
        <v>272</v>
      </c>
      <c r="B42" s="73" t="str">
        <f>IF(A42="","ready",IF(COUNTIF(Entry!A:A,A42)=0,"unknown number",IF(MATCH(A42,A:A,0)&lt;ROW(),"duplicate number","OK")))</f>
        <v>OK</v>
      </c>
      <c r="C42" s="1">
        <f>C41</f>
        <v>1</v>
      </c>
      <c r="D42" s="1">
        <f>D41</f>
        <v>9</v>
      </c>
      <c r="E42" s="1">
        <v>58</v>
      </c>
      <c r="F42" s="75">
        <f>($C42+$D42/60+$E42/3600)/24</f>
        <v>4.8587962962962965E-2</v>
      </c>
      <c r="G42" s="74" t="str">
        <f>IF(ROW()&lt;5,"",IF(A42="","ready",IF(F42&lt;F41,"time error","OK")))</f>
        <v>OK</v>
      </c>
      <c r="H42" s="52">
        <f>ROW()-3</f>
        <v>39</v>
      </c>
      <c r="I42" s="52" t="str">
        <f>IF(A42="","",N42&amp;":"&amp;COUNTIF(N$4:N42,N42))</f>
        <v>M60:3</v>
      </c>
      <c r="J42" s="52" t="str">
        <f>IF(LEFT(N42,1)="L",COUNTIF(N$4:N42,"L*"),"")</f>
        <v/>
      </c>
      <c r="K42" s="52" t="str">
        <f>IF(LEFT(N42,1)="V","MV",IF(LEFT(N42,2)="LV","LV",""))</f>
        <v/>
      </c>
      <c r="L42" s="51" t="str">
        <f>IF(A42="","",VLOOKUP($A42,Entry!A:D,2,FALSE))</f>
        <v>David Naughton</v>
      </c>
      <c r="M42" s="51" t="str">
        <f>IF(A42="","",VLOOKUP($A42,Entry!A:D,3,FALSE))</f>
        <v>Cheshire Hill Racers</v>
      </c>
      <c r="N42" s="51" t="str">
        <f>IF(A42="","",IF(VLOOKUP($A42,Entry!A:D,4,FALSE)="","M",VLOOKUP($A42,Entry!A:D,4,FALSE)))</f>
        <v>M60</v>
      </c>
      <c r="O42" s="52" t="str">
        <f>IF(A42="","",IF(VLOOKUP($A42,Entry!A:E,5,FALSE)="Y","Y",""))</f>
        <v/>
      </c>
      <c r="P42" s="52" t="e">
        <f>VLOOKUP(Finish!A42,Summit!A:B,2,FALSE)</f>
        <v>#N/A</v>
      </c>
      <c r="Q42" s="52" t="str">
        <f>IF(AND(ROW()&gt;4,COUNTIF($N$4:$N42,$N42)=1),"*","")</f>
        <v/>
      </c>
      <c r="R42" s="75">
        <f>F42</f>
        <v>4.8587962962962965E-2</v>
      </c>
      <c r="S42" s="52">
        <f>H42</f>
        <v>39</v>
      </c>
    </row>
    <row r="43" spans="1:19" x14ac:dyDescent="0.25">
      <c r="A43" s="1">
        <v>311</v>
      </c>
      <c r="B43" s="73" t="str">
        <f>IF(A43="","ready",IF(COUNTIF(Entry!A:A,A43)=0,"unknown number",IF(MATCH(A43,A:A,0)&lt;ROW(),"duplicate number","OK")))</f>
        <v>OK</v>
      </c>
      <c r="C43" s="1">
        <f>C42</f>
        <v>1</v>
      </c>
      <c r="D43" s="1">
        <v>10</v>
      </c>
      <c r="E43" s="1">
        <v>6</v>
      </c>
      <c r="F43" s="75">
        <f>($C43+$D43/60+$E43/3600)/24</f>
        <v>4.868055555555556E-2</v>
      </c>
      <c r="G43" s="74" t="str">
        <f>IF(ROW()&lt;5,"",IF(A43="","ready",IF(F43&lt;F42,"time error","OK")))</f>
        <v>OK</v>
      </c>
      <c r="H43" s="52">
        <f>ROW()-3</f>
        <v>40</v>
      </c>
      <c r="I43" s="52" t="str">
        <f>IF(A43="","",N43&amp;":"&amp;COUNTIF(N$4:N43,N43))</f>
        <v>M55:6</v>
      </c>
      <c r="J43" s="52" t="str">
        <f>IF(LEFT(N43,1)="L",COUNTIF(N$4:N43,"L*"),"")</f>
        <v/>
      </c>
      <c r="K43" s="52" t="str">
        <f>IF(LEFT(N43,1)="V","MV",IF(LEFT(N43,2)="LV","LV",""))</f>
        <v/>
      </c>
      <c r="L43" s="51" t="str">
        <f>IF(A43="","",VLOOKUP($A43,Entry!A:D,2,FALSE))</f>
        <v>David Tomlinson</v>
      </c>
      <c r="M43" s="51" t="str">
        <f>IF(A43="","",VLOOKUP($A43,Entry!A:D,3,FALSE))</f>
        <v>Accrington Road Runners</v>
      </c>
      <c r="N43" s="51" t="str">
        <f>IF(A43="","",IF(VLOOKUP($A43,Entry!A:D,4,FALSE)="","M",VLOOKUP($A43,Entry!A:D,4,FALSE)))</f>
        <v>M55</v>
      </c>
      <c r="O43" s="52" t="str">
        <f>IF(A43="","",IF(VLOOKUP($A43,Entry!A:E,5,FALSE)="Y","Y",""))</f>
        <v/>
      </c>
      <c r="P43" s="52" t="e">
        <f>VLOOKUP(Finish!A43,Summit!A:B,2,FALSE)</f>
        <v>#N/A</v>
      </c>
      <c r="Q43" s="52" t="str">
        <f>IF(AND(ROW()&gt;4,COUNTIF($N$4:$N43,$N43)=1),"*","")</f>
        <v/>
      </c>
      <c r="R43" s="75">
        <f>F43</f>
        <v>4.868055555555556E-2</v>
      </c>
      <c r="S43" s="52">
        <f>H43</f>
        <v>40</v>
      </c>
    </row>
    <row r="44" spans="1:19" x14ac:dyDescent="0.25">
      <c r="A44" s="1">
        <v>324</v>
      </c>
      <c r="B44" s="73" t="str">
        <f>IF(A44="","ready",IF(COUNTIF(Entry!A:A,A44)=0,"unknown number",IF(MATCH(A44,A:A,0)&lt;ROW(),"duplicate number","OK")))</f>
        <v>OK</v>
      </c>
      <c r="C44" s="1">
        <f>C43</f>
        <v>1</v>
      </c>
      <c r="D44" s="1">
        <f>D43</f>
        <v>10</v>
      </c>
      <c r="E44" s="1">
        <v>43</v>
      </c>
      <c r="F44" s="75">
        <f>($C44+$D44/60+$E44/3600)/24</f>
        <v>4.9108796296296303E-2</v>
      </c>
      <c r="G44" s="74" t="str">
        <f>IF(ROW()&lt;5,"",IF(A44="","ready",IF(F44&lt;F43,"time error","OK")))</f>
        <v>OK</v>
      </c>
      <c r="H44" s="52">
        <f>ROW()-3</f>
        <v>41</v>
      </c>
      <c r="I44" s="52" t="str">
        <f>IF(A44="","",N44&amp;":"&amp;COUNTIF(N$4:N44,N44))</f>
        <v>M40:5</v>
      </c>
      <c r="J44" s="52" t="str">
        <f>IF(LEFT(N44,1)="L",COUNTIF(N$4:N44,"L*"),"")</f>
        <v/>
      </c>
      <c r="K44" s="52" t="str">
        <f>IF(LEFT(N44,1)="V","MV",IF(LEFT(N44,2)="LV","LV",""))</f>
        <v/>
      </c>
      <c r="L44" s="51" t="str">
        <f>IF(A44="","",VLOOKUP($A44,Entry!A:D,2,FALSE))</f>
        <v>Robert Quinn</v>
      </c>
      <c r="M44" s="51" t="str">
        <f>IF(A44="","",VLOOKUP($A44,Entry!A:D,3,FALSE))</f>
        <v>Rossendale Harriers</v>
      </c>
      <c r="N44" s="51" t="str">
        <f>IF(A44="","",IF(VLOOKUP($A44,Entry!A:D,4,FALSE)="","M",VLOOKUP($A44,Entry!A:D,4,FALSE)))</f>
        <v>M40</v>
      </c>
      <c r="O44" s="52" t="str">
        <f>IF(A44="","",IF(VLOOKUP($A44,Entry!A:E,5,FALSE)="Y","Y",""))</f>
        <v/>
      </c>
      <c r="P44" s="52" t="e">
        <f>VLOOKUP(Finish!A44,Summit!A:B,2,FALSE)</f>
        <v>#N/A</v>
      </c>
      <c r="Q44" s="52" t="str">
        <f>IF(AND(ROW()&gt;4,COUNTIF($N$4:$N44,$N44)=1),"*","")</f>
        <v/>
      </c>
      <c r="R44" s="75">
        <f>F44</f>
        <v>4.9108796296296303E-2</v>
      </c>
      <c r="S44" s="52">
        <f>H44</f>
        <v>41</v>
      </c>
    </row>
    <row r="45" spans="1:19" x14ac:dyDescent="0.25">
      <c r="A45" s="1">
        <v>262</v>
      </c>
      <c r="B45" s="73" t="str">
        <f>IF(A45="","ready",IF(COUNTIF(Entry!A:A,A45)=0,"unknown number",IF(MATCH(A45,A:A,0)&lt;ROW(),"duplicate number","OK")))</f>
        <v>OK</v>
      </c>
      <c r="C45" s="1">
        <f>C44</f>
        <v>1</v>
      </c>
      <c r="D45" s="1">
        <v>11</v>
      </c>
      <c r="E45" s="1">
        <v>0</v>
      </c>
      <c r="F45" s="75">
        <f>($C45+$D45/60+$E45/3600)/24</f>
        <v>4.9305555555555554E-2</v>
      </c>
      <c r="G45" s="74" t="str">
        <f>IF(ROW()&lt;5,"",IF(A45="","ready",IF(F45&lt;F44,"time error","OK")))</f>
        <v>OK</v>
      </c>
      <c r="H45" s="52">
        <f>ROW()-3</f>
        <v>42</v>
      </c>
      <c r="I45" s="52" t="str">
        <f>IF(A45="","",N45&amp;":"&amp;COUNTIF(N$4:N45,N45))</f>
        <v>M45:9</v>
      </c>
      <c r="J45" s="52" t="str">
        <f>IF(LEFT(N45,1)="L",COUNTIF(N$4:N45,"L*"),"")</f>
        <v/>
      </c>
      <c r="K45" s="52" t="str">
        <f>IF(LEFT(N45,1)="V","MV",IF(LEFT(N45,2)="LV","LV",""))</f>
        <v/>
      </c>
      <c r="L45" s="51" t="str">
        <f>IF(A45="","",VLOOKUP($A45,Entry!A:D,2,FALSE))</f>
        <v>Steve Randall</v>
      </c>
      <c r="M45" s="51" t="str">
        <f>IF(A45="","",VLOOKUP($A45,Entry!A:D,3,FALSE))</f>
        <v>Meltham AC</v>
      </c>
      <c r="N45" s="51" t="str">
        <f>IF(A45="","",IF(VLOOKUP($A45,Entry!A:D,4,FALSE)="","M",VLOOKUP($A45,Entry!A:D,4,FALSE)))</f>
        <v>M45</v>
      </c>
      <c r="O45" s="52" t="str">
        <f>IF(A45="","",IF(VLOOKUP($A45,Entry!A:E,5,FALSE)="Y","Y",""))</f>
        <v/>
      </c>
      <c r="P45" s="52" t="e">
        <f>VLOOKUP(Finish!A45,Summit!A:B,2,FALSE)</f>
        <v>#N/A</v>
      </c>
      <c r="Q45" s="52" t="str">
        <f>IF(AND(ROW()&gt;4,COUNTIF($N$4:$N45,$N45)=1),"*","")</f>
        <v/>
      </c>
      <c r="R45" s="75">
        <f>F45</f>
        <v>4.9305555555555554E-2</v>
      </c>
      <c r="S45" s="52">
        <f>H45</f>
        <v>42</v>
      </c>
    </row>
    <row r="46" spans="1:19" x14ac:dyDescent="0.25">
      <c r="A46" s="1">
        <v>264</v>
      </c>
      <c r="B46" s="73" t="str">
        <f>IF(A46="","ready",IF(COUNTIF(Entry!A:A,A46)=0,"unknown number",IF(MATCH(A46,A:A,0)&lt;ROW(),"duplicate number","OK")))</f>
        <v>OK</v>
      </c>
      <c r="C46" s="1">
        <f>C45</f>
        <v>1</v>
      </c>
      <c r="D46" s="1">
        <f>D45</f>
        <v>11</v>
      </c>
      <c r="E46" s="1">
        <v>4</v>
      </c>
      <c r="F46" s="75">
        <f>($C46+$D46/60+$E46/3600)/24</f>
        <v>4.9351851851851848E-2</v>
      </c>
      <c r="G46" s="74" t="str">
        <f>IF(ROW()&lt;5,"",IF(A46="","ready",IF(F46&lt;F45,"time error","OK")))</f>
        <v>OK</v>
      </c>
      <c r="H46" s="52">
        <f>ROW()-3</f>
        <v>43</v>
      </c>
      <c r="I46" s="52" t="str">
        <f>IF(A46="","",N46&amp;":"&amp;COUNTIF(N$4:N46,N46))</f>
        <v>W45:2</v>
      </c>
      <c r="J46" s="52" t="str">
        <f>IF(LEFT(N46,1)="L",COUNTIF(N$4:N46,"L*"),"")</f>
        <v/>
      </c>
      <c r="K46" s="52" t="str">
        <f>IF(LEFT(N46,1)="V","MV",IF(LEFT(N46,2)="LV","LV",""))</f>
        <v/>
      </c>
      <c r="L46" s="51" t="str">
        <f>IF(A46="","",VLOOKUP($A46,Entry!A:D,2,FALSE))</f>
        <v>Donna Cartwright</v>
      </c>
      <c r="M46" s="51" t="str">
        <f>IF(A46="","",VLOOKUP($A46,Entry!A:D,3,FALSE))</f>
        <v>Radcliffe AC</v>
      </c>
      <c r="N46" s="51" t="str">
        <f>IF(A46="","",IF(VLOOKUP($A46,Entry!A:D,4,FALSE)="","M",VLOOKUP($A46,Entry!A:D,4,FALSE)))</f>
        <v>W45</v>
      </c>
      <c r="O46" s="52" t="str">
        <f>IF(A46="","",IF(VLOOKUP($A46,Entry!A:E,5,FALSE)="Y","Y",""))</f>
        <v/>
      </c>
      <c r="P46" s="52" t="e">
        <f>VLOOKUP(Finish!A46,Summit!A:B,2,FALSE)</f>
        <v>#N/A</v>
      </c>
      <c r="Q46" s="52" t="str">
        <f>IF(AND(ROW()&gt;4,COUNTIF($N$4:$N46,$N46)=1),"*","")</f>
        <v/>
      </c>
      <c r="R46" s="75">
        <f>F46</f>
        <v>4.9351851851851848E-2</v>
      </c>
      <c r="S46" s="52">
        <f>H46</f>
        <v>43</v>
      </c>
    </row>
    <row r="47" spans="1:19" x14ac:dyDescent="0.25">
      <c r="A47" s="1">
        <v>332</v>
      </c>
      <c r="B47" s="73" t="str">
        <f>IF(A47="","ready",IF(COUNTIF(Entry!A:A,A47)=0,"unknown number",IF(MATCH(A47,A:A,0)&lt;ROW(),"duplicate number","OK")))</f>
        <v>OK</v>
      </c>
      <c r="C47" s="1">
        <f>C46</f>
        <v>1</v>
      </c>
      <c r="D47" s="1">
        <f>D46</f>
        <v>11</v>
      </c>
      <c r="E47" s="1">
        <v>20</v>
      </c>
      <c r="F47" s="75">
        <f>($C47+$D47/60+$E47/3600)/24</f>
        <v>4.9537037037037039E-2</v>
      </c>
      <c r="G47" s="74" t="str">
        <f>IF(ROW()&lt;5,"",IF(A47="","ready",IF(F47&lt;F46,"time error","OK")))</f>
        <v>OK</v>
      </c>
      <c r="H47" s="52">
        <f>ROW()-3</f>
        <v>44</v>
      </c>
      <c r="I47" s="52" t="str">
        <f>IF(A47="","",N47&amp;":"&amp;COUNTIF(N$4:N47,N47))</f>
        <v>M45:10</v>
      </c>
      <c r="J47" s="52" t="str">
        <f>IF(LEFT(N47,1)="L",COUNTIF(N$4:N47,"L*"),"")</f>
        <v/>
      </c>
      <c r="K47" s="52" t="str">
        <f>IF(LEFT(N47,1)="V","MV",IF(LEFT(N47,2)="LV","LV",""))</f>
        <v/>
      </c>
      <c r="L47" s="51" t="str">
        <f>IF(A47="","",VLOOKUP($A47,Entry!A:D,2,FALSE))</f>
        <v>Mark Hoath</v>
      </c>
      <c r="M47" s="51" t="str">
        <f>IF(A47="","",VLOOKUP($A47,Entry!A:D,3,FALSE))</f>
        <v>Meltham AC</v>
      </c>
      <c r="N47" s="51" t="str">
        <f>IF(A47="","",IF(VLOOKUP($A47,Entry!A:D,4,FALSE)="","M",VLOOKUP($A47,Entry!A:D,4,FALSE)))</f>
        <v>M45</v>
      </c>
      <c r="O47" s="52" t="str">
        <f>IF(A47="","",IF(VLOOKUP($A47,Entry!A:E,5,FALSE)="Y","Y",""))</f>
        <v/>
      </c>
      <c r="P47" s="52" t="e">
        <f>VLOOKUP(Finish!A47,Summit!A:B,2,FALSE)</f>
        <v>#N/A</v>
      </c>
      <c r="Q47" s="52" t="str">
        <f>IF(AND(ROW()&gt;4,COUNTIF($N$4:$N47,$N47)=1),"*","")</f>
        <v/>
      </c>
      <c r="R47" s="75">
        <f>F47</f>
        <v>4.9537037037037039E-2</v>
      </c>
      <c r="S47" s="52">
        <f>H47</f>
        <v>44</v>
      </c>
    </row>
    <row r="48" spans="1:19" x14ac:dyDescent="0.25">
      <c r="A48" s="1">
        <v>333</v>
      </c>
      <c r="B48" s="73" t="str">
        <f>IF(A48="","ready",IF(COUNTIF(Entry!A:A,A48)=0,"unknown number",IF(MATCH(A48,A:A,0)&lt;ROW(),"duplicate number","OK")))</f>
        <v>OK</v>
      </c>
      <c r="C48" s="1">
        <f>C47</f>
        <v>1</v>
      </c>
      <c r="D48" s="1">
        <f>D47</f>
        <v>11</v>
      </c>
      <c r="E48" s="1">
        <v>21</v>
      </c>
      <c r="F48" s="75">
        <f>($C48+$D48/60+$E48/3600)/24</f>
        <v>4.9548611111111113E-2</v>
      </c>
      <c r="G48" s="74" t="str">
        <f>IF(ROW()&lt;5,"",IF(A48="","ready",IF(F48&lt;F47,"time error","OK")))</f>
        <v>OK</v>
      </c>
      <c r="H48" s="52">
        <f>ROW()-3</f>
        <v>45</v>
      </c>
      <c r="I48" s="52" t="str">
        <f>IF(A48="","",N48&amp;":"&amp;COUNTIF(N$4:N48,N48))</f>
        <v>M45:11</v>
      </c>
      <c r="J48" s="52" t="str">
        <f>IF(LEFT(N48,1)="L",COUNTIF(N$4:N48,"L*"),"")</f>
        <v/>
      </c>
      <c r="K48" s="52" t="str">
        <f>IF(LEFT(N48,1)="V","MV",IF(LEFT(N48,2)="LV","LV",""))</f>
        <v/>
      </c>
      <c r="L48" s="51" t="str">
        <f>IF(A48="","",VLOOKUP($A48,Entry!A:D,2,FALSE))</f>
        <v>James Stables</v>
      </c>
      <c r="M48" s="51" t="str">
        <f>IF(A48="","",VLOOKUP($A48,Entry!A:D,3,FALSE))</f>
        <v>Meltham AC</v>
      </c>
      <c r="N48" s="51" t="str">
        <f>IF(A48="","",IF(VLOOKUP($A48,Entry!A:D,4,FALSE)="","M",VLOOKUP($A48,Entry!A:D,4,FALSE)))</f>
        <v>M45</v>
      </c>
      <c r="O48" s="52" t="str">
        <f>IF(A48="","",IF(VLOOKUP($A48,Entry!A:E,5,FALSE)="Y","Y",""))</f>
        <v/>
      </c>
      <c r="P48" s="52" t="e">
        <f>VLOOKUP(Finish!A48,Summit!A:B,2,FALSE)</f>
        <v>#N/A</v>
      </c>
      <c r="Q48" s="52" t="str">
        <f>IF(AND(ROW()&gt;4,COUNTIF($N$4:$N48,$N48)=1),"*","")</f>
        <v/>
      </c>
      <c r="R48" s="75">
        <f>F48</f>
        <v>4.9548611111111113E-2</v>
      </c>
      <c r="S48" s="52">
        <f>H48</f>
        <v>45</v>
      </c>
    </row>
    <row r="49" spans="1:19" x14ac:dyDescent="0.25">
      <c r="A49" s="1">
        <v>277</v>
      </c>
      <c r="B49" s="73" t="str">
        <f>IF(A49="","ready",IF(COUNTIF(Entry!A:A,A49)=0,"unknown number",IF(MATCH(A49,A:A,0)&lt;ROW(),"duplicate number","OK")))</f>
        <v>OK</v>
      </c>
      <c r="C49" s="1">
        <f>C48</f>
        <v>1</v>
      </c>
      <c r="D49" s="1">
        <v>12</v>
      </c>
      <c r="E49" s="1">
        <v>8</v>
      </c>
      <c r="F49" s="75">
        <f>($C49+$D49/60+$E49/3600)/24</f>
        <v>5.0092592592592584E-2</v>
      </c>
      <c r="G49" s="74" t="str">
        <f>IF(ROW()&lt;5,"",IF(A49="","ready",IF(F49&lt;F48,"time error","OK")))</f>
        <v>OK</v>
      </c>
      <c r="H49" s="52">
        <f>ROW()-3</f>
        <v>46</v>
      </c>
      <c r="I49" s="52" t="str">
        <f>IF(A49="","",N49&amp;":"&amp;COUNTIF(N$4:N49,N49))</f>
        <v>WSEN:2</v>
      </c>
      <c r="J49" s="52" t="str">
        <f>IF(LEFT(N49,1)="L",COUNTIF(N$4:N49,"L*"),"")</f>
        <v/>
      </c>
      <c r="K49" s="52" t="str">
        <f>IF(LEFT(N49,1)="V","MV",IF(LEFT(N49,2)="LV","LV",""))</f>
        <v/>
      </c>
      <c r="L49" s="51" t="str">
        <f>IF(A49="","",VLOOKUP($A49,Entry!A:D,2,FALSE))</f>
        <v>Mary O'Gorman</v>
      </c>
      <c r="M49" s="51" t="str">
        <f>IF(A49="","",VLOOKUP($A49,Entry!A:D,3,FALSE))</f>
        <v>Bowland</v>
      </c>
      <c r="N49" s="51" t="str">
        <f>IF(A49="","",IF(VLOOKUP($A49,Entry!A:D,4,FALSE)="","M",VLOOKUP($A49,Entry!A:D,4,FALSE)))</f>
        <v>WSEN</v>
      </c>
      <c r="O49" s="52" t="str">
        <f>IF(A49="","",IF(VLOOKUP($A49,Entry!A:E,5,FALSE)="Y","Y",""))</f>
        <v/>
      </c>
      <c r="P49" s="52" t="e">
        <f>VLOOKUP(Finish!A49,Summit!A:B,2,FALSE)</f>
        <v>#N/A</v>
      </c>
      <c r="Q49" s="52" t="str">
        <f>IF(AND(ROW()&gt;4,COUNTIF($N$4:$N49,$N49)=1),"*","")</f>
        <v/>
      </c>
      <c r="R49" s="75">
        <f>F49</f>
        <v>5.0092592592592584E-2</v>
      </c>
      <c r="S49" s="52">
        <f>H49</f>
        <v>46</v>
      </c>
    </row>
    <row r="50" spans="1:19" x14ac:dyDescent="0.25">
      <c r="A50" s="1">
        <v>322</v>
      </c>
      <c r="B50" s="73" t="str">
        <f>IF(A50="","ready",IF(COUNTIF(Entry!A:A,A50)=0,"unknown number",IF(MATCH(A50,A:A,0)&lt;ROW(),"duplicate number","OK")))</f>
        <v>OK</v>
      </c>
      <c r="C50" s="1">
        <f>C49</f>
        <v>1</v>
      </c>
      <c r="D50" s="1">
        <v>15</v>
      </c>
      <c r="E50" s="1">
        <v>35</v>
      </c>
      <c r="F50" s="75">
        <f>($C50+$D50/60+$E50/3600)/24</f>
        <v>5.2488425925925924E-2</v>
      </c>
      <c r="G50" s="74" t="str">
        <f>IF(ROW()&lt;5,"",IF(A50="","ready",IF(F50&lt;F49,"time error","OK")))</f>
        <v>OK</v>
      </c>
      <c r="H50" s="52">
        <f>ROW()-3</f>
        <v>47</v>
      </c>
      <c r="I50" s="52" t="str">
        <f>IF(A50="","",N50&amp;":"&amp;COUNTIF(N$4:N50,N50))</f>
        <v>M55:7</v>
      </c>
      <c r="J50" s="52" t="str">
        <f>IF(LEFT(N50,1)="L",COUNTIF(N$4:N50,"L*"),"")</f>
        <v/>
      </c>
      <c r="K50" s="52" t="str">
        <f>IF(LEFT(N50,1)="V","MV",IF(LEFT(N50,2)="LV","LV",""))</f>
        <v/>
      </c>
      <c r="L50" s="51" t="str">
        <f>IF(A50="","",VLOOKUP($A50,Entry!A:D,2,FALSE))</f>
        <v>Ian Bury</v>
      </c>
      <c r="M50" s="51" t="str">
        <f>IF(A50="","",VLOOKUP($A50,Entry!A:D,3,FALSE))</f>
        <v>unattached</v>
      </c>
      <c r="N50" s="51" t="str">
        <f>IF(A50="","",IF(VLOOKUP($A50,Entry!A:D,4,FALSE)="","M",VLOOKUP($A50,Entry!A:D,4,FALSE)))</f>
        <v>M55</v>
      </c>
      <c r="O50" s="52" t="str">
        <f>IF(A50="","",IF(VLOOKUP($A50,Entry!A:E,5,FALSE)="Y","Y",""))</f>
        <v/>
      </c>
      <c r="P50" s="52" t="e">
        <f>VLOOKUP(Finish!A50,Summit!A:B,2,FALSE)</f>
        <v>#N/A</v>
      </c>
      <c r="Q50" s="52" t="str">
        <f>IF(AND(ROW()&gt;4,COUNTIF($N$4:$N50,$N50)=1),"*","")</f>
        <v/>
      </c>
      <c r="R50" s="75">
        <f>F50</f>
        <v>5.2488425925925924E-2</v>
      </c>
      <c r="S50" s="52">
        <f>H50</f>
        <v>47</v>
      </c>
    </row>
    <row r="51" spans="1:19" x14ac:dyDescent="0.25">
      <c r="A51" s="1">
        <v>270</v>
      </c>
      <c r="B51" s="73" t="str">
        <f>IF(A51="","ready",IF(COUNTIF(Entry!A:A,A51)=0,"unknown number",IF(MATCH(A51,A:A,0)&lt;ROW(),"duplicate number","OK")))</f>
        <v>OK</v>
      </c>
      <c r="C51" s="1">
        <f>C50</f>
        <v>1</v>
      </c>
      <c r="D51" s="1">
        <f>D50</f>
        <v>15</v>
      </c>
      <c r="E51" s="1">
        <v>46</v>
      </c>
      <c r="F51" s="75">
        <f>($C51+$D51/60+$E51/3600)/24</f>
        <v>5.2615740740740741E-2</v>
      </c>
      <c r="G51" s="74" t="str">
        <f>IF(ROW()&lt;5,"",IF(A51="","ready",IF(F51&lt;F50,"time error","OK")))</f>
        <v>OK</v>
      </c>
      <c r="H51" s="52">
        <f>ROW()-3</f>
        <v>48</v>
      </c>
      <c r="I51" s="52" t="str">
        <f>IF(A51="","",N51&amp;":"&amp;COUNTIF(N$4:N51,N51))</f>
        <v>W50:2</v>
      </c>
      <c r="J51" s="52" t="str">
        <f>IF(LEFT(N51,1)="L",COUNTIF(N$4:N51,"L*"),"")</f>
        <v/>
      </c>
      <c r="K51" s="52" t="str">
        <f>IF(LEFT(N51,1)="V","MV",IF(LEFT(N51,2)="LV","LV",""))</f>
        <v/>
      </c>
      <c r="L51" s="51" t="str">
        <f>IF(A51="","",VLOOKUP($A51,Entry!A:D,2,FALSE))</f>
        <v>Caroline Harding</v>
      </c>
      <c r="M51" s="51" t="str">
        <f>IF(A51="","",VLOOKUP($A51,Entry!A:D,3,FALSE))</f>
        <v>Pudsey and Bramley</v>
      </c>
      <c r="N51" s="51" t="str">
        <f>IF(A51="","",IF(VLOOKUP($A51,Entry!A:D,4,FALSE)="","M",VLOOKUP($A51,Entry!A:D,4,FALSE)))</f>
        <v>W50</v>
      </c>
      <c r="O51" s="52" t="str">
        <f>IF(A51="","",IF(VLOOKUP($A51,Entry!A:E,5,FALSE)="Y","Y",""))</f>
        <v/>
      </c>
      <c r="P51" s="52" t="e">
        <f>VLOOKUP(Finish!A51,Summit!A:B,2,FALSE)</f>
        <v>#N/A</v>
      </c>
      <c r="Q51" s="52" t="str">
        <f>IF(AND(ROW()&gt;4,COUNTIF($N$4:$N51,$N51)=1),"*","")</f>
        <v/>
      </c>
      <c r="R51" s="75">
        <f>F51</f>
        <v>5.2615740740740741E-2</v>
      </c>
      <c r="S51" s="52">
        <f>H51</f>
        <v>48</v>
      </c>
    </row>
    <row r="52" spans="1:19" x14ac:dyDescent="0.25">
      <c r="A52" s="1">
        <v>259</v>
      </c>
      <c r="B52" s="73" t="str">
        <f>IF(A52="","ready",IF(COUNTIF(Entry!A:A,A52)=0,"unknown number",IF(MATCH(A52,A:A,0)&lt;ROW(),"duplicate number","OK")))</f>
        <v>OK</v>
      </c>
      <c r="C52" s="1">
        <f>C51</f>
        <v>1</v>
      </c>
      <c r="D52" s="1">
        <f>D51</f>
        <v>15</v>
      </c>
      <c r="E52" s="1">
        <v>49</v>
      </c>
      <c r="F52" s="75">
        <f>($C52+$D52/60+$E52/3600)/24</f>
        <v>5.2650462962962961E-2</v>
      </c>
      <c r="G52" s="74" t="str">
        <f>IF(ROW()&lt;5,"",IF(A52="","ready",IF(F52&lt;F51,"time error","OK")))</f>
        <v>OK</v>
      </c>
      <c r="H52" s="52">
        <f>ROW()-3</f>
        <v>49</v>
      </c>
      <c r="I52" s="52" t="str">
        <f>IF(A52="","",N52&amp;":"&amp;COUNTIF(N$4:N52,N52))</f>
        <v>M65:1</v>
      </c>
      <c r="J52" s="52" t="str">
        <f>IF(LEFT(N52,1)="L",COUNTIF(N$4:N52,"L*"),"")</f>
        <v/>
      </c>
      <c r="K52" s="52" t="str">
        <f>IF(LEFT(N52,1)="V","MV",IF(LEFT(N52,2)="LV","LV",""))</f>
        <v/>
      </c>
      <c r="L52" s="51" t="str">
        <f>IF(A52="","",VLOOKUP($A52,Entry!A:D,2,FALSE))</f>
        <v>Graham Barnes</v>
      </c>
      <c r="M52" s="51" t="str">
        <f>IF(A52="","",VLOOKUP($A52,Entry!A:D,3,FALSE))</f>
        <v>unattached</v>
      </c>
      <c r="N52" s="51" t="str">
        <f>IF(A52="","",IF(VLOOKUP($A52,Entry!A:D,4,FALSE)="","M",VLOOKUP($A52,Entry!A:D,4,FALSE)))</f>
        <v>M65</v>
      </c>
      <c r="O52" s="52" t="str">
        <f>IF(A52="","",IF(VLOOKUP($A52,Entry!A:E,5,FALSE)="Y","Y",""))</f>
        <v/>
      </c>
      <c r="P52" s="52" t="e">
        <f>VLOOKUP(Finish!A52,Summit!A:B,2,FALSE)</f>
        <v>#N/A</v>
      </c>
      <c r="Q52" s="52" t="str">
        <f>IF(AND(ROW()&gt;4,COUNTIF($N$4:$N52,$N52)=1),"*","")</f>
        <v>*</v>
      </c>
      <c r="R52" s="75">
        <f>F52</f>
        <v>5.2650462962962961E-2</v>
      </c>
      <c r="S52" s="52">
        <f>H52</f>
        <v>49</v>
      </c>
    </row>
    <row r="53" spans="1:19" x14ac:dyDescent="0.25">
      <c r="A53" s="1">
        <v>253</v>
      </c>
      <c r="B53" s="73" t="str">
        <f>IF(A53="","ready",IF(COUNTIF(Entry!A:A,A53)=0,"unknown number",IF(MATCH(A53,A:A,0)&lt;ROW(),"duplicate number","OK")))</f>
        <v>OK</v>
      </c>
      <c r="C53" s="1">
        <f>C52</f>
        <v>1</v>
      </c>
      <c r="D53" s="1">
        <v>16</v>
      </c>
      <c r="E53" s="1">
        <v>17</v>
      </c>
      <c r="F53" s="75">
        <f>($C53+$D53/60+$E53/3600)/24</f>
        <v>5.2974537037037035E-2</v>
      </c>
      <c r="G53" s="74" t="str">
        <f>IF(ROW()&lt;5,"",IF(A53="","ready",IF(F53&lt;F52,"time error","OK")))</f>
        <v>OK</v>
      </c>
      <c r="H53" s="52">
        <f>ROW()-3</f>
        <v>50</v>
      </c>
      <c r="I53" s="52" t="str">
        <f>IF(A53="","",N53&amp;":"&amp;COUNTIF(N$4:N53,N53))</f>
        <v>M55:8</v>
      </c>
      <c r="J53" s="52" t="str">
        <f>IF(LEFT(N53,1)="L",COUNTIF(N$4:N53,"L*"),"")</f>
        <v/>
      </c>
      <c r="K53" s="52" t="str">
        <f>IF(LEFT(N53,1)="V","MV",IF(LEFT(N53,2)="LV","LV",""))</f>
        <v/>
      </c>
      <c r="L53" s="51" t="str">
        <f>IF(A53="","",VLOOKUP($A53,Entry!A:D,2,FALSE))</f>
        <v>Andy Holden</v>
      </c>
      <c r="M53" s="51" t="str">
        <f>IF(A53="","",VLOOKUP($A53,Entry!A:D,3,FALSE))</f>
        <v>Achille Ratti</v>
      </c>
      <c r="N53" s="51" t="str">
        <f>IF(A53="","",IF(VLOOKUP($A53,Entry!A:D,4,FALSE)="","M",VLOOKUP($A53,Entry!A:D,4,FALSE)))</f>
        <v>M55</v>
      </c>
      <c r="O53" s="52" t="str">
        <f>IF(A53="","",IF(VLOOKUP($A53,Entry!A:E,5,FALSE)="Y","Y",""))</f>
        <v/>
      </c>
      <c r="P53" s="52" t="e">
        <f>VLOOKUP(Finish!A53,Summit!A:B,2,FALSE)</f>
        <v>#N/A</v>
      </c>
      <c r="Q53" s="52" t="str">
        <f>IF(AND(ROW()&gt;4,COUNTIF($N$4:$N53,$N53)=1),"*","")</f>
        <v/>
      </c>
      <c r="R53" s="75">
        <f>F53</f>
        <v>5.2974537037037035E-2</v>
      </c>
      <c r="S53" s="52">
        <f>H53</f>
        <v>50</v>
      </c>
    </row>
    <row r="54" spans="1:19" x14ac:dyDescent="0.25">
      <c r="A54" s="1">
        <v>323</v>
      </c>
      <c r="B54" s="73" t="str">
        <f>IF(A54="","ready",IF(COUNTIF(Entry!A:A,A54)=0,"unknown number",IF(MATCH(A54,A:A,0)&lt;ROW(),"duplicate number","OK")))</f>
        <v>OK</v>
      </c>
      <c r="C54" s="1">
        <f>C53</f>
        <v>1</v>
      </c>
      <c r="D54" s="1">
        <f>D53</f>
        <v>16</v>
      </c>
      <c r="E54" s="1">
        <v>39</v>
      </c>
      <c r="F54" s="75">
        <f>($C54+$D54/60+$E54/3600)/24</f>
        <v>5.3229166666666661E-2</v>
      </c>
      <c r="G54" s="74" t="str">
        <f>IF(ROW()&lt;5,"",IF(A54="","ready",IF(F54&lt;F53,"time error","OK")))</f>
        <v>OK</v>
      </c>
      <c r="H54" s="52">
        <f>ROW()-3</f>
        <v>51</v>
      </c>
      <c r="I54" s="52" t="str">
        <f>IF(A54="","",N54&amp;":"&amp;COUNTIF(N$4:N54,N54))</f>
        <v>M45:12</v>
      </c>
      <c r="J54" s="52" t="str">
        <f>IF(LEFT(N54,1)="L",COUNTIF(N$4:N54,"L*"),"")</f>
        <v/>
      </c>
      <c r="K54" s="52" t="str">
        <f>IF(LEFT(N54,1)="V","MV",IF(LEFT(N54,2)="LV","LV",""))</f>
        <v/>
      </c>
      <c r="L54" s="51" t="str">
        <f>IF(A54="","",VLOOKUP($A54,Entry!A:D,2,FALSE))</f>
        <v>Lee Entwistle</v>
      </c>
      <c r="M54" s="51" t="str">
        <f>IF(A54="","",VLOOKUP($A54,Entry!A:D,3,FALSE))</f>
        <v>Ramsbottom Running Club</v>
      </c>
      <c r="N54" s="51" t="str">
        <f>IF(A54="","",IF(VLOOKUP($A54,Entry!A:D,4,FALSE)="","M",VLOOKUP($A54,Entry!A:D,4,FALSE)))</f>
        <v>M45</v>
      </c>
      <c r="O54" s="52" t="str">
        <f>IF(A54="","",IF(VLOOKUP($A54,Entry!A:E,5,FALSE)="Y","Y",""))</f>
        <v/>
      </c>
      <c r="P54" s="52" t="e">
        <f>VLOOKUP(Finish!A54,Summit!A:B,2,FALSE)</f>
        <v>#N/A</v>
      </c>
      <c r="Q54" s="52" t="str">
        <f>IF(AND(ROW()&gt;4,COUNTIF($N$4:$N54,$N54)=1),"*","")</f>
        <v/>
      </c>
      <c r="R54" s="75">
        <f>F54</f>
        <v>5.3229166666666661E-2</v>
      </c>
      <c r="S54" s="52">
        <f>H54</f>
        <v>51</v>
      </c>
    </row>
    <row r="55" spans="1:19" x14ac:dyDescent="0.25">
      <c r="A55" s="1">
        <v>329</v>
      </c>
      <c r="B55" s="73" t="str">
        <f>IF(A55="","ready",IF(COUNTIF(Entry!A:A,A55)=0,"unknown number",IF(MATCH(A55,A:A,0)&lt;ROW(),"duplicate number","OK")))</f>
        <v>OK</v>
      </c>
      <c r="C55" s="1">
        <f>C54</f>
        <v>1</v>
      </c>
      <c r="D55" s="1">
        <f>D54</f>
        <v>16</v>
      </c>
      <c r="E55" s="1">
        <v>48</v>
      </c>
      <c r="F55" s="75">
        <f>($C55+$D55/60+$E55/3600)/24</f>
        <v>5.3333333333333337E-2</v>
      </c>
      <c r="G55" s="74" t="str">
        <f>IF(ROW()&lt;5,"",IF(A55="","ready",IF(F55&lt;F54,"time error","OK")))</f>
        <v>OK</v>
      </c>
      <c r="H55" s="52">
        <f>ROW()-3</f>
        <v>52</v>
      </c>
      <c r="I55" s="52" t="str">
        <f>IF(A55="","",N55&amp;":"&amp;COUNTIF(N$4:N55,N55))</f>
        <v>W60:1</v>
      </c>
      <c r="J55" s="52" t="str">
        <f>IF(LEFT(N55,1)="L",COUNTIF(N$4:N55,"L*"),"")</f>
        <v/>
      </c>
      <c r="K55" s="52" t="str">
        <f>IF(LEFT(N55,1)="V","MV",IF(LEFT(N55,2)="LV","LV",""))</f>
        <v/>
      </c>
      <c r="L55" s="51" t="str">
        <f>IF(A55="","",VLOOKUP($A55,Entry!A:D,2,FALSE))</f>
        <v>Karon Forster</v>
      </c>
      <c r="M55" s="51" t="str">
        <f>IF(A55="","",VLOOKUP($A55,Entry!A:D,3,FALSE))</f>
        <v>Spectrum Striders</v>
      </c>
      <c r="N55" s="51" t="str">
        <f>IF(A55="","",IF(VLOOKUP($A55,Entry!A:D,4,FALSE)="","M",VLOOKUP($A55,Entry!A:D,4,FALSE)))</f>
        <v>W60</v>
      </c>
      <c r="O55" s="52" t="str">
        <f>IF(A55="","",IF(VLOOKUP($A55,Entry!A:E,5,FALSE)="Y","Y",""))</f>
        <v/>
      </c>
      <c r="P55" s="52" t="e">
        <f>VLOOKUP(Finish!A55,Summit!A:B,2,FALSE)</f>
        <v>#N/A</v>
      </c>
      <c r="Q55" s="52" t="str">
        <f>IF(AND(ROW()&gt;4,COUNTIF($N$4:$N55,$N55)=1),"*","")</f>
        <v>*</v>
      </c>
      <c r="R55" s="75">
        <f>F55</f>
        <v>5.3333333333333337E-2</v>
      </c>
      <c r="S55" s="52">
        <f>H55</f>
        <v>52</v>
      </c>
    </row>
    <row r="56" spans="1:19" x14ac:dyDescent="0.25">
      <c r="A56" s="1">
        <v>289</v>
      </c>
      <c r="B56" s="73" t="str">
        <f>IF(A56="","ready",IF(COUNTIF(Entry!A:A,A56)=0,"unknown number",IF(MATCH(A56,A:A,0)&lt;ROW(),"duplicate number","OK")))</f>
        <v>OK</v>
      </c>
      <c r="C56" s="1">
        <f>C55</f>
        <v>1</v>
      </c>
      <c r="D56" s="1">
        <f>D55</f>
        <v>16</v>
      </c>
      <c r="E56" s="1">
        <v>58</v>
      </c>
      <c r="F56" s="75">
        <f>($C56+$D56/60+$E56/3600)/24</f>
        <v>5.3449074074074072E-2</v>
      </c>
      <c r="G56" s="74" t="str">
        <f>IF(ROW()&lt;5,"",IF(A56="","ready",IF(F56&lt;F55,"time error","OK")))</f>
        <v>OK</v>
      </c>
      <c r="H56" s="52">
        <f>ROW()-3</f>
        <v>53</v>
      </c>
      <c r="I56" s="52" t="str">
        <f>IF(A56="","",N56&amp;":"&amp;COUNTIF(N$4:N56,N56))</f>
        <v>M60:4</v>
      </c>
      <c r="J56" s="52" t="str">
        <f>IF(LEFT(N56,1)="L",COUNTIF(N$4:N56,"L*"),"")</f>
        <v/>
      </c>
      <c r="K56" s="52" t="str">
        <f>IF(LEFT(N56,1)="V","MV",IF(LEFT(N56,2)="LV","LV",""))</f>
        <v/>
      </c>
      <c r="L56" s="51" t="str">
        <f>IF(A56="","",VLOOKUP($A56,Entry!A:D,2,FALSE))</f>
        <v>Francis Wooff</v>
      </c>
      <c r="M56" s="51" t="str">
        <f>IF(A56="","",VLOOKUP($A56,Entry!A:D,3,FALSE))</f>
        <v xml:space="preserve">Calder Valley </v>
      </c>
      <c r="N56" s="51" t="str">
        <f>IF(A56="","",IF(VLOOKUP($A56,Entry!A:D,4,FALSE)="","M",VLOOKUP($A56,Entry!A:D,4,FALSE)))</f>
        <v>M60</v>
      </c>
      <c r="O56" s="52" t="str">
        <f>IF(A56="","",IF(VLOOKUP($A56,Entry!A:E,5,FALSE)="Y","Y",""))</f>
        <v/>
      </c>
      <c r="P56" s="52" t="e">
        <f>VLOOKUP(Finish!A56,Summit!A:B,2,FALSE)</f>
        <v>#N/A</v>
      </c>
      <c r="Q56" s="52" t="str">
        <f>IF(AND(ROW()&gt;4,COUNTIF($N$4:$N56,$N56)=1),"*","")</f>
        <v/>
      </c>
      <c r="R56" s="75">
        <f>F56</f>
        <v>5.3449074074074072E-2</v>
      </c>
      <c r="S56" s="52">
        <f>H56</f>
        <v>53</v>
      </c>
    </row>
    <row r="57" spans="1:19" x14ac:dyDescent="0.25">
      <c r="A57" s="1">
        <v>314</v>
      </c>
      <c r="B57" s="73" t="str">
        <f>IF(A57="","ready",IF(COUNTIF(Entry!A:A,A57)=0,"unknown number",IF(MATCH(A57,A:A,0)&lt;ROW(),"duplicate number","OK")))</f>
        <v>OK</v>
      </c>
      <c r="C57" s="1">
        <f>C56</f>
        <v>1</v>
      </c>
      <c r="D57" s="1">
        <v>17</v>
      </c>
      <c r="E57" s="1">
        <v>15</v>
      </c>
      <c r="F57" s="75">
        <f>($C57+$D57/60+$E57/3600)/24</f>
        <v>5.364583333333333E-2</v>
      </c>
      <c r="G57" s="74" t="str">
        <f>IF(ROW()&lt;5,"",IF(A57="","ready",IF(F57&lt;F56,"time error","OK")))</f>
        <v>OK</v>
      </c>
      <c r="H57" s="52">
        <f>ROW()-3</f>
        <v>54</v>
      </c>
      <c r="I57" s="52" t="str">
        <f>IF(A57="","",N57&amp;":"&amp;COUNTIF(N$4:N57,N57))</f>
        <v>W55:1</v>
      </c>
      <c r="J57" s="52" t="str">
        <f>IF(LEFT(N57,1)="L",COUNTIF(N$4:N57,"L*"),"")</f>
        <v/>
      </c>
      <c r="K57" s="52" t="str">
        <f>IF(LEFT(N57,1)="V","MV",IF(LEFT(N57,2)="LV","LV",""))</f>
        <v/>
      </c>
      <c r="L57" s="51" t="str">
        <f>IF(A57="","",VLOOKUP($A57,Entry!A:D,2,FALSE))</f>
        <v>Carolyn Tregaskis</v>
      </c>
      <c r="M57" s="51" t="str">
        <f>IF(A57="","",VLOOKUP($A57,Entry!A:D,3,FALSE))</f>
        <v>Rossendale Harriers</v>
      </c>
      <c r="N57" s="51" t="str">
        <f>IF(A57="","",IF(VLOOKUP($A57,Entry!A:D,4,FALSE)="","M",VLOOKUP($A57,Entry!A:D,4,FALSE)))</f>
        <v>W55</v>
      </c>
      <c r="O57" s="52" t="str">
        <f>IF(A57="","",IF(VLOOKUP($A57,Entry!A:E,5,FALSE)="Y","Y",""))</f>
        <v/>
      </c>
      <c r="P57" s="52" t="e">
        <f>VLOOKUP(Finish!A57,Summit!A:B,2,FALSE)</f>
        <v>#N/A</v>
      </c>
      <c r="Q57" s="52" t="str">
        <f>IF(AND(ROW()&gt;4,COUNTIF($N$4:$N57,$N57)=1),"*","")</f>
        <v>*</v>
      </c>
      <c r="R57" s="75">
        <f>F57</f>
        <v>5.364583333333333E-2</v>
      </c>
      <c r="S57" s="52">
        <f>H57</f>
        <v>54</v>
      </c>
    </row>
    <row r="58" spans="1:19" x14ac:dyDescent="0.25">
      <c r="A58" s="1">
        <v>293</v>
      </c>
      <c r="B58" s="73" t="str">
        <f>IF(A58="","ready",IF(COUNTIF(Entry!A:A,A58)=0,"unknown number",IF(MATCH(A58,A:A,0)&lt;ROW(),"duplicate number","OK")))</f>
        <v>OK</v>
      </c>
      <c r="C58" s="1">
        <f>C57</f>
        <v>1</v>
      </c>
      <c r="D58" s="1">
        <f>D57</f>
        <v>17</v>
      </c>
      <c r="E58" s="1">
        <v>26</v>
      </c>
      <c r="F58" s="75">
        <f>($C58+$D58/60+$E58/3600)/24</f>
        <v>5.3773148148148146E-2</v>
      </c>
      <c r="G58" s="74" t="str">
        <f>IF(ROW()&lt;5,"",IF(A58="","ready",IF(F58&lt;F57,"time error","OK")))</f>
        <v>OK</v>
      </c>
      <c r="H58" s="52">
        <f>ROW()-3</f>
        <v>55</v>
      </c>
      <c r="I58" s="52" t="str">
        <f>IF(A58="","",N58&amp;":"&amp;COUNTIF(N$4:N58,N58))</f>
        <v>M55:9</v>
      </c>
      <c r="J58" s="52" t="str">
        <f>IF(LEFT(N58,1)="L",COUNTIF(N$4:N58,"L*"),"")</f>
        <v/>
      </c>
      <c r="K58" s="52" t="str">
        <f>IF(LEFT(N58,1)="V","MV",IF(LEFT(N58,2)="LV","LV",""))</f>
        <v/>
      </c>
      <c r="L58" s="51" t="str">
        <f>IF(A58="","",VLOOKUP($A58,Entry!A:D,2,FALSE))</f>
        <v>Craig Wilkinson</v>
      </c>
      <c r="M58" s="51" t="str">
        <f>IF(A58="","",VLOOKUP($A58,Entry!A:D,3,FALSE))</f>
        <v>Blackburn Road Runners</v>
      </c>
      <c r="N58" s="51" t="str">
        <f>IF(A58="","",IF(VLOOKUP($A58,Entry!A:D,4,FALSE)="","M",VLOOKUP($A58,Entry!A:D,4,FALSE)))</f>
        <v>M55</v>
      </c>
      <c r="O58" s="52" t="str">
        <f>IF(A58="","",IF(VLOOKUP($A58,Entry!A:E,5,FALSE)="Y","Y",""))</f>
        <v/>
      </c>
      <c r="P58" s="52" t="e">
        <f>VLOOKUP(Finish!A58,Summit!A:B,2,FALSE)</f>
        <v>#N/A</v>
      </c>
      <c r="Q58" s="52" t="str">
        <f>IF(AND(ROW()&gt;4,COUNTIF($N$4:$N58,$N58)=1),"*","")</f>
        <v/>
      </c>
      <c r="R58" s="75">
        <f>F58</f>
        <v>5.3773148148148146E-2</v>
      </c>
      <c r="S58" s="52">
        <f>H58</f>
        <v>55</v>
      </c>
    </row>
    <row r="59" spans="1:19" x14ac:dyDescent="0.25">
      <c r="A59" s="1">
        <v>330</v>
      </c>
      <c r="B59" s="73" t="str">
        <f>IF(A59="","ready",IF(COUNTIF(Entry!A:A,A59)=0,"unknown number",IF(MATCH(A59,A:A,0)&lt;ROW(),"duplicate number","OK")))</f>
        <v>OK</v>
      </c>
      <c r="C59" s="1">
        <f>C58</f>
        <v>1</v>
      </c>
      <c r="D59" s="1">
        <f>D58</f>
        <v>17</v>
      </c>
      <c r="E59" s="1">
        <v>56</v>
      </c>
      <c r="F59" s="75">
        <f>($C59+$D59/60+$E59/3600)/24</f>
        <v>5.4120370370370367E-2</v>
      </c>
      <c r="G59" s="74" t="str">
        <f>IF(ROW()&lt;5,"",IF(A59="","ready",IF(F59&lt;F58,"time error","OK")))</f>
        <v>OK</v>
      </c>
      <c r="H59" s="52">
        <f>ROW()-3</f>
        <v>56</v>
      </c>
      <c r="I59" s="52" t="str">
        <f>IF(A59="","",N59&amp;":"&amp;COUNTIF(N$4:N59,N59))</f>
        <v>M40:6</v>
      </c>
      <c r="J59" s="52" t="str">
        <f>IF(LEFT(N59,1)="L",COUNTIF(N$4:N59,"L*"),"")</f>
        <v/>
      </c>
      <c r="K59" s="52" t="str">
        <f>IF(LEFT(N59,1)="V","MV",IF(LEFT(N59,2)="LV","LV",""))</f>
        <v/>
      </c>
      <c r="L59" s="51" t="str">
        <f>IF(A59="","",VLOOKUP($A59,Entry!A:D,2,FALSE))</f>
        <v xml:space="preserve">John Vaughan </v>
      </c>
      <c r="M59" s="51" t="str">
        <f>IF(A59="","",VLOOKUP($A59,Entry!A:D,3,FALSE))</f>
        <v>Made by Mountains</v>
      </c>
      <c r="N59" s="51" t="str">
        <f>IF(A59="","",IF(VLOOKUP($A59,Entry!A:D,4,FALSE)="","M",VLOOKUP($A59,Entry!A:D,4,FALSE)))</f>
        <v>M40</v>
      </c>
      <c r="O59" s="52" t="str">
        <f>IF(A59="","",IF(VLOOKUP($A59,Entry!A:E,5,FALSE)="Y","Y",""))</f>
        <v/>
      </c>
      <c r="P59" s="52" t="e">
        <f>VLOOKUP(Finish!A59,Summit!A:B,2,FALSE)</f>
        <v>#N/A</v>
      </c>
      <c r="Q59" s="52" t="str">
        <f>IF(AND(ROW()&gt;4,COUNTIF($N$4:$N59,$N59)=1),"*","")</f>
        <v/>
      </c>
      <c r="R59" s="75">
        <f>F59</f>
        <v>5.4120370370370367E-2</v>
      </c>
      <c r="S59" s="52">
        <f>H59</f>
        <v>56</v>
      </c>
    </row>
    <row r="60" spans="1:19" x14ac:dyDescent="0.25">
      <c r="A60" s="1">
        <v>284</v>
      </c>
      <c r="B60" s="73" t="str">
        <f>IF(A60="","ready",IF(COUNTIF(Entry!A:A,A60)=0,"unknown number",IF(MATCH(A60,A:A,0)&lt;ROW(),"duplicate number","OK")))</f>
        <v>OK</v>
      </c>
      <c r="C60" s="1">
        <f>C59</f>
        <v>1</v>
      </c>
      <c r="D60" s="1">
        <v>18</v>
      </c>
      <c r="E60" s="1">
        <v>43</v>
      </c>
      <c r="F60" s="75">
        <f>($C60+$D60/60+$E60/3600)/24</f>
        <v>5.466435185185186E-2</v>
      </c>
      <c r="G60" s="74" t="str">
        <f>IF(ROW()&lt;5,"",IF(A60="","ready",IF(F60&lt;F59,"time error","OK")))</f>
        <v>OK</v>
      </c>
      <c r="H60" s="52">
        <f>ROW()-3</f>
        <v>57</v>
      </c>
      <c r="I60" s="52" t="str">
        <f>IF(A60="","",N60&amp;":"&amp;COUNTIF(N$4:N60,N60))</f>
        <v>W40:2</v>
      </c>
      <c r="J60" s="52" t="str">
        <f>IF(LEFT(N60,1)="L",COUNTIF(N$4:N60,"L*"),"")</f>
        <v/>
      </c>
      <c r="K60" s="52" t="str">
        <f>IF(LEFT(N60,1)="V","MV",IF(LEFT(N60,2)="LV","LV",""))</f>
        <v/>
      </c>
      <c r="L60" s="51" t="str">
        <f>IF(A60="","",VLOOKUP($A60,Entry!A:D,2,FALSE))</f>
        <v>Joanne Cleaver</v>
      </c>
      <c r="M60" s="51" t="str">
        <f>IF(A60="","",VLOOKUP($A60,Entry!A:D,3,FALSE))</f>
        <v>Rossendale Harriers</v>
      </c>
      <c r="N60" s="51" t="str">
        <f>IF(A60="","",IF(VLOOKUP($A60,Entry!A:D,4,FALSE)="","M",VLOOKUP($A60,Entry!A:D,4,FALSE)))</f>
        <v>W40</v>
      </c>
      <c r="O60" s="52" t="str">
        <f>IF(A60="","",IF(VLOOKUP($A60,Entry!A:E,5,FALSE)="Y","Y",""))</f>
        <v/>
      </c>
      <c r="P60" s="52" t="e">
        <f>VLOOKUP(Finish!A60,Summit!A:B,2,FALSE)</f>
        <v>#N/A</v>
      </c>
      <c r="Q60" s="52" t="str">
        <f>IF(AND(ROW()&gt;4,COUNTIF($N$4:$N60,$N60)=1),"*","")</f>
        <v/>
      </c>
      <c r="R60" s="75">
        <f>F60</f>
        <v>5.466435185185186E-2</v>
      </c>
      <c r="S60" s="52">
        <f>H60</f>
        <v>57</v>
      </c>
    </row>
    <row r="61" spans="1:19" x14ac:dyDescent="0.25">
      <c r="A61" s="1">
        <v>315</v>
      </c>
      <c r="B61" s="73" t="str">
        <f>IF(A61="","ready",IF(COUNTIF(Entry!A:A,A61)=0,"unknown number",IF(MATCH(A61,A:A,0)&lt;ROW(),"duplicate number","OK")))</f>
        <v>OK</v>
      </c>
      <c r="C61" s="1">
        <f>C60</f>
        <v>1</v>
      </c>
      <c r="D61" s="1">
        <v>19</v>
      </c>
      <c r="E61" s="1">
        <v>15</v>
      </c>
      <c r="F61" s="75">
        <f>($C61+$D61/60+$E61/3600)/24</f>
        <v>5.5034722222222221E-2</v>
      </c>
      <c r="G61" s="74" t="str">
        <f>IF(ROW()&lt;5,"",IF(A61="","ready",IF(F61&lt;F60,"time error","OK")))</f>
        <v>OK</v>
      </c>
      <c r="H61" s="52">
        <f>ROW()-3</f>
        <v>58</v>
      </c>
      <c r="I61" s="52" t="str">
        <f>IF(A61="","",N61&amp;":"&amp;COUNTIF(N$4:N61,N61))</f>
        <v>M70:1</v>
      </c>
      <c r="J61" s="52" t="str">
        <f>IF(LEFT(N61,1)="L",COUNTIF(N$4:N61,"L*"),"")</f>
        <v/>
      </c>
      <c r="K61" s="52" t="str">
        <f>IF(LEFT(N61,1)="V","MV",IF(LEFT(N61,2)="LV","LV",""))</f>
        <v/>
      </c>
      <c r="L61" s="51" t="str">
        <f>IF(A61="","",VLOOKUP($A61,Entry!A:D,2,FALSE))</f>
        <v>Tony Steward</v>
      </c>
      <c r="M61" s="51" t="str">
        <f>IF(A61="","",VLOOKUP($A61,Entry!A:D,3,FALSE))</f>
        <v xml:space="preserve">Calder Valley </v>
      </c>
      <c r="N61" s="51" t="str">
        <f>IF(A61="","",IF(VLOOKUP($A61,Entry!A:D,4,FALSE)="","M",VLOOKUP($A61,Entry!A:D,4,FALSE)))</f>
        <v>M70</v>
      </c>
      <c r="O61" s="52" t="str">
        <f>IF(A61="","",IF(VLOOKUP($A61,Entry!A:E,5,FALSE)="Y","Y",""))</f>
        <v/>
      </c>
      <c r="P61" s="52" t="e">
        <f>VLOOKUP(Finish!A61,Summit!A:B,2,FALSE)</f>
        <v>#N/A</v>
      </c>
      <c r="Q61" s="52" t="str">
        <f>IF(AND(ROW()&gt;4,COUNTIF($N$4:$N61,$N61)=1),"*","")</f>
        <v>*</v>
      </c>
      <c r="R61" s="75">
        <f>F61</f>
        <v>5.5034722222222221E-2</v>
      </c>
      <c r="S61" s="52">
        <f>H61</f>
        <v>58</v>
      </c>
    </row>
    <row r="62" spans="1:19" x14ac:dyDescent="0.25">
      <c r="A62" s="1">
        <v>278</v>
      </c>
      <c r="B62" s="73" t="str">
        <f>IF(A62="","ready",IF(COUNTIF(Entry!A:A,A62)=0,"unknown number",IF(MATCH(A62,A:A,0)&lt;ROW(),"duplicate number","OK")))</f>
        <v>OK</v>
      </c>
      <c r="C62" s="1">
        <f>C61</f>
        <v>1</v>
      </c>
      <c r="D62" s="1">
        <f>D61</f>
        <v>19</v>
      </c>
      <c r="E62" s="1">
        <v>43</v>
      </c>
      <c r="F62" s="75">
        <f>($C62+$D62/60+$E62/3600)/24</f>
        <v>5.5358796296296302E-2</v>
      </c>
      <c r="G62" s="74" t="str">
        <f>IF(ROW()&lt;5,"",IF(A62="","ready",IF(F62&lt;F61,"time error","OK")))</f>
        <v>OK</v>
      </c>
      <c r="H62" s="52">
        <f>ROW()-3</f>
        <v>59</v>
      </c>
      <c r="I62" s="52" t="str">
        <f>IF(A62="","",N62&amp;":"&amp;COUNTIF(N$4:N62,N62))</f>
        <v>M60:5</v>
      </c>
      <c r="J62" s="52" t="str">
        <f>IF(LEFT(N62,1)="L",COUNTIF(N$4:N62,"L*"),"")</f>
        <v/>
      </c>
      <c r="K62" s="52" t="str">
        <f>IF(LEFT(N62,1)="V","MV",IF(LEFT(N62,2)="LV","LV",""))</f>
        <v/>
      </c>
      <c r="L62" s="51" t="str">
        <f>IF(A62="","",VLOOKUP($A62,Entry!A:D,2,FALSE))</f>
        <v>Peter Browning</v>
      </c>
      <c r="M62" s="51" t="str">
        <f>IF(A62="","",VLOOKUP($A62,Entry!A:D,3,FALSE))</f>
        <v>Clayton Le Moors</v>
      </c>
      <c r="N62" s="51" t="str">
        <f>IF(A62="","",IF(VLOOKUP($A62,Entry!A:D,4,FALSE)="","M",VLOOKUP($A62,Entry!A:D,4,FALSE)))</f>
        <v>M60</v>
      </c>
      <c r="O62" s="52" t="str">
        <f>IF(A62="","",IF(VLOOKUP($A62,Entry!A:E,5,FALSE)="Y","Y",""))</f>
        <v/>
      </c>
      <c r="P62" s="52" t="e">
        <f>VLOOKUP(Finish!A62,Summit!A:B,2,FALSE)</f>
        <v>#N/A</v>
      </c>
      <c r="Q62" s="52" t="str">
        <f>IF(AND(ROW()&gt;4,COUNTIF($N$4:$N62,$N62)=1),"*","")</f>
        <v/>
      </c>
      <c r="R62" s="75">
        <f>F62</f>
        <v>5.5358796296296302E-2</v>
      </c>
      <c r="S62" s="52">
        <f>H62</f>
        <v>59</v>
      </c>
    </row>
    <row r="63" spans="1:19" x14ac:dyDescent="0.25">
      <c r="A63" s="1">
        <v>325</v>
      </c>
      <c r="B63" s="73" t="str">
        <f>IF(A63="","ready",IF(COUNTIF(Entry!A:A,A63)=0,"unknown number",IF(MATCH(A63,A:A,0)&lt;ROW(),"duplicate number","OK")))</f>
        <v>OK</v>
      </c>
      <c r="C63" s="1">
        <f>C62</f>
        <v>1</v>
      </c>
      <c r="D63" s="1">
        <v>23</v>
      </c>
      <c r="E63" s="1">
        <v>6</v>
      </c>
      <c r="F63" s="75">
        <f>($C63+$D63/60+$E63/3600)/24</f>
        <v>5.7708333333333334E-2</v>
      </c>
      <c r="G63" s="74" t="str">
        <f>IF(ROW()&lt;5,"",IF(A63="","ready",IF(F63&lt;F62,"time error","OK")))</f>
        <v>OK</v>
      </c>
      <c r="H63" s="52">
        <f>ROW()-3</f>
        <v>60</v>
      </c>
      <c r="I63" s="52" t="str">
        <f>IF(A63="","",N63&amp;":"&amp;COUNTIF(N$4:N63,N63))</f>
        <v>W50:3</v>
      </c>
      <c r="J63" s="52" t="str">
        <f>IF(LEFT(N63,1)="L",COUNTIF(N$4:N63,"L*"),"")</f>
        <v/>
      </c>
      <c r="K63" s="52" t="str">
        <f>IF(LEFT(N63,1)="V","MV",IF(LEFT(N63,2)="LV","LV",""))</f>
        <v/>
      </c>
      <c r="L63" s="51" t="str">
        <f>IF(A63="","",VLOOKUP($A63,Entry!A:D,2,FALSE))</f>
        <v>Lisa Ingham</v>
      </c>
      <c r="M63" s="51" t="str">
        <f>IF(A63="","",VLOOKUP($A63,Entry!A:D,3,FALSE))</f>
        <v>Blackburn Road Runners</v>
      </c>
      <c r="N63" s="51" t="str">
        <f>IF(A63="","",IF(VLOOKUP($A63,Entry!A:D,4,FALSE)="","M",VLOOKUP($A63,Entry!A:D,4,FALSE)))</f>
        <v>W50</v>
      </c>
      <c r="O63" s="52" t="str">
        <f>IF(A63="","",IF(VLOOKUP($A63,Entry!A:E,5,FALSE)="Y","Y",""))</f>
        <v/>
      </c>
      <c r="P63" s="52" t="e">
        <f>VLOOKUP(Finish!A63,Summit!A:B,2,FALSE)</f>
        <v>#N/A</v>
      </c>
      <c r="Q63" s="52" t="str">
        <f>IF(AND(ROW()&gt;4,COUNTIF($N$4:$N63,$N63)=1),"*","")</f>
        <v/>
      </c>
      <c r="R63" s="75">
        <f>F63</f>
        <v>5.7708333333333334E-2</v>
      </c>
      <c r="S63" s="52">
        <f>H63</f>
        <v>60</v>
      </c>
    </row>
    <row r="64" spans="1:19" x14ac:dyDescent="0.25">
      <c r="A64" s="1">
        <v>276</v>
      </c>
      <c r="B64" s="73" t="str">
        <f>IF(A64="","ready",IF(COUNTIF(Entry!A:A,A64)=0,"unknown number",IF(MATCH(A64,A:A,0)&lt;ROW(),"duplicate number","OK")))</f>
        <v>OK</v>
      </c>
      <c r="C64" s="1">
        <f>C63</f>
        <v>1</v>
      </c>
      <c r="D64" s="1">
        <f>D63</f>
        <v>23</v>
      </c>
      <c r="E64" s="1">
        <v>9</v>
      </c>
      <c r="F64" s="75">
        <f>($C64+$D64/60+$E64/3600)/24</f>
        <v>5.7743055555555554E-2</v>
      </c>
      <c r="G64" s="74" t="str">
        <f>IF(ROW()&lt;5,"",IF(A64="","ready",IF(F64&lt;F63,"time error","OK")))</f>
        <v>OK</v>
      </c>
      <c r="H64" s="52">
        <f>ROW()-3</f>
        <v>61</v>
      </c>
      <c r="I64" s="52" t="str">
        <f>IF(A64="","",N64&amp;":"&amp;COUNTIF(N$4:N64,N64))</f>
        <v>M50:5</v>
      </c>
      <c r="J64" s="52" t="str">
        <f>IF(LEFT(N64,1)="L",COUNTIF(N$4:N64,"L*"),"")</f>
        <v/>
      </c>
      <c r="K64" s="52" t="str">
        <f>IF(LEFT(N64,1)="V","MV",IF(LEFT(N64,2)="LV","LV",""))</f>
        <v/>
      </c>
      <c r="L64" s="51" t="str">
        <f>IF(A64="","",VLOOKUP($A64,Entry!A:D,2,FALSE))</f>
        <v>Martin O'Gorman</v>
      </c>
      <c r="M64" s="51" t="str">
        <f>IF(A64="","",VLOOKUP($A64,Entry!A:D,3,FALSE))</f>
        <v>Bowland</v>
      </c>
      <c r="N64" s="51" t="str">
        <f>IF(A64="","",IF(VLOOKUP($A64,Entry!A:D,4,FALSE)="","M",VLOOKUP($A64,Entry!A:D,4,FALSE)))</f>
        <v>M50</v>
      </c>
      <c r="O64" s="52" t="str">
        <f>IF(A64="","",IF(VLOOKUP($A64,Entry!A:E,5,FALSE)="Y","Y",""))</f>
        <v/>
      </c>
      <c r="P64" s="52" t="e">
        <f>VLOOKUP(Finish!A64,Summit!A:B,2,FALSE)</f>
        <v>#N/A</v>
      </c>
      <c r="Q64" s="52" t="str">
        <f>IF(AND(ROW()&gt;4,COUNTIF($N$4:$N64,$N64)=1),"*","")</f>
        <v/>
      </c>
      <c r="R64" s="75">
        <f>F64</f>
        <v>5.7743055555555554E-2</v>
      </c>
      <c r="S64" s="52">
        <f>H64</f>
        <v>61</v>
      </c>
    </row>
    <row r="65" spans="1:19" x14ac:dyDescent="0.25">
      <c r="A65" s="1">
        <v>316</v>
      </c>
      <c r="B65" s="73" t="str">
        <f>IF(A65="","ready",IF(COUNTIF(Entry!A:A,A65)=0,"unknown number",IF(MATCH(A65,A:A,0)&lt;ROW(),"duplicate number","OK")))</f>
        <v>OK</v>
      </c>
      <c r="C65" s="1">
        <f>C64</f>
        <v>1</v>
      </c>
      <c r="D65" s="1">
        <f>D64</f>
        <v>23</v>
      </c>
      <c r="E65" s="1">
        <v>13</v>
      </c>
      <c r="F65" s="75">
        <f>($C65+$D65/60+$E65/3600)/24</f>
        <v>5.7789351851851849E-2</v>
      </c>
      <c r="G65" s="74" t="str">
        <f>IF(ROW()&lt;5,"",IF(A65="","ready",IF(F65&lt;F64,"time error","OK")))</f>
        <v>OK</v>
      </c>
      <c r="H65" s="52">
        <f>ROW()-3</f>
        <v>62</v>
      </c>
      <c r="I65" s="52" t="str">
        <f>IF(A65="","",N65&amp;":"&amp;COUNTIF(N$4:N65,N65))</f>
        <v>M65:2</v>
      </c>
      <c r="J65" s="52" t="str">
        <f>IF(LEFT(N65,1)="L",COUNTIF(N$4:N65,"L*"),"")</f>
        <v/>
      </c>
      <c r="K65" s="52" t="str">
        <f>IF(LEFT(N65,1)="V","MV",IF(LEFT(N65,2)="LV","LV",""))</f>
        <v/>
      </c>
      <c r="L65" s="51" t="str">
        <f>IF(A65="","",VLOOKUP($A65,Entry!A:D,2,FALSE))</f>
        <v>Neil Hindle</v>
      </c>
      <c r="M65" s="51" t="str">
        <f>IF(A65="","",VLOOKUP($A65,Entry!A:D,3,FALSE))</f>
        <v>FRA</v>
      </c>
      <c r="N65" s="51" t="str">
        <f>IF(A65="","",IF(VLOOKUP($A65,Entry!A:D,4,FALSE)="","M",VLOOKUP($A65,Entry!A:D,4,FALSE)))</f>
        <v>M65</v>
      </c>
      <c r="O65" s="52" t="str">
        <f>IF(A65="","",IF(VLOOKUP($A65,Entry!A:E,5,FALSE)="Y","Y",""))</f>
        <v/>
      </c>
      <c r="P65" s="52" t="e">
        <f>VLOOKUP(Finish!A65,Summit!A:B,2,FALSE)</f>
        <v>#N/A</v>
      </c>
      <c r="Q65" s="52" t="str">
        <f>IF(AND(ROW()&gt;4,COUNTIF($N$4:$N65,$N65)=1),"*","")</f>
        <v/>
      </c>
      <c r="R65" s="75">
        <f>F65</f>
        <v>5.7789351851851849E-2</v>
      </c>
      <c r="S65" s="52">
        <f>H65</f>
        <v>62</v>
      </c>
    </row>
    <row r="66" spans="1:19" x14ac:dyDescent="0.25">
      <c r="A66" s="1">
        <v>258</v>
      </c>
      <c r="B66" s="73" t="str">
        <f>IF(A66="","ready",IF(COUNTIF(Entry!A:A,A66)=0,"unknown number",IF(MATCH(A66,A:A,0)&lt;ROW(),"duplicate number","OK")))</f>
        <v>OK</v>
      </c>
      <c r="C66" s="1">
        <f>C65</f>
        <v>1</v>
      </c>
      <c r="D66" s="1">
        <f>D65</f>
        <v>23</v>
      </c>
      <c r="E66" s="1">
        <v>25</v>
      </c>
      <c r="F66" s="75">
        <f>($C66+$D66/60+$E66/3600)/24</f>
        <v>5.7928240740740738E-2</v>
      </c>
      <c r="G66" s="74" t="str">
        <f>IF(ROW()&lt;5,"",IF(A66="","ready",IF(F66&lt;F65,"time error","OK")))</f>
        <v>OK</v>
      </c>
      <c r="H66" s="52">
        <f>ROW()-3</f>
        <v>63</v>
      </c>
      <c r="I66" s="52" t="str">
        <f>IF(A66="","",N66&amp;":"&amp;COUNTIF(N$4:N66,N66))</f>
        <v>M50:6</v>
      </c>
      <c r="J66" s="52" t="str">
        <f>IF(LEFT(N66,1)="L",COUNTIF(N$4:N66,"L*"),"")</f>
        <v/>
      </c>
      <c r="K66" s="52" t="str">
        <f>IF(LEFT(N66,1)="V","MV",IF(LEFT(N66,2)="LV","LV",""))</f>
        <v/>
      </c>
      <c r="L66" s="51" t="str">
        <f>IF(A66="","",VLOOKUP($A66,Entry!A:D,2,FALSE))</f>
        <v>Craig Wellens</v>
      </c>
      <c r="M66" s="51" t="str">
        <f>IF(A66="","",VLOOKUP($A66,Entry!A:D,3,FALSE))</f>
        <v>Rossendale Harriers</v>
      </c>
      <c r="N66" s="51" t="str">
        <f>IF(A66="","",IF(VLOOKUP($A66,Entry!A:D,4,FALSE)="","M",VLOOKUP($A66,Entry!A:D,4,FALSE)))</f>
        <v>M50</v>
      </c>
      <c r="O66" s="52" t="str">
        <f>IF(A66="","",IF(VLOOKUP($A66,Entry!A:E,5,FALSE)="Y","Y",""))</f>
        <v/>
      </c>
      <c r="P66" s="52" t="e">
        <f>VLOOKUP(Finish!A66,Summit!A:B,2,FALSE)</f>
        <v>#N/A</v>
      </c>
      <c r="Q66" s="52" t="str">
        <f>IF(AND(ROW()&gt;4,COUNTIF($N$4:$N66,$N66)=1),"*","")</f>
        <v/>
      </c>
      <c r="R66" s="75">
        <f>F66</f>
        <v>5.7928240740740738E-2</v>
      </c>
      <c r="S66" s="52">
        <f>H66</f>
        <v>63</v>
      </c>
    </row>
    <row r="67" spans="1:19" x14ac:dyDescent="0.25">
      <c r="A67" s="1">
        <v>298</v>
      </c>
      <c r="B67" s="73" t="str">
        <f>IF(A67="","ready",IF(COUNTIF(Entry!A:A,A67)=0,"unknown number",IF(MATCH(A67,A:A,0)&lt;ROW(),"duplicate number","OK")))</f>
        <v>OK</v>
      </c>
      <c r="C67" s="1">
        <f>C66</f>
        <v>1</v>
      </c>
      <c r="D67" s="1">
        <f>D66</f>
        <v>23</v>
      </c>
      <c r="E67" s="1">
        <v>56</v>
      </c>
      <c r="F67" s="75">
        <f>($C67+$D67/60+$E67/3600)/24</f>
        <v>5.8287037037037033E-2</v>
      </c>
      <c r="G67" s="74" t="str">
        <f>IF(ROW()&lt;5,"",IF(A67="","ready",IF(F67&lt;F66,"time error","OK")))</f>
        <v>OK</v>
      </c>
      <c r="H67" s="52">
        <f>ROW()-3</f>
        <v>64</v>
      </c>
      <c r="I67" s="52" t="str">
        <f>IF(A67="","",N67&amp;":"&amp;COUNTIF(N$4:N67,N67))</f>
        <v>M45:13</v>
      </c>
      <c r="J67" s="52" t="str">
        <f>IF(LEFT(N67,1)="L",COUNTIF(N$4:N67,"L*"),"")</f>
        <v/>
      </c>
      <c r="K67" s="52" t="str">
        <f>IF(LEFT(N67,1)="V","MV",IF(LEFT(N67,2)="LV","LV",""))</f>
        <v/>
      </c>
      <c r="L67" s="51" t="str">
        <f>IF(A67="","",VLOOKUP($A67,Entry!A:D,2,FALSE))</f>
        <v>James Richardson</v>
      </c>
      <c r="M67" s="51" t="str">
        <f>IF(A67="","",VLOOKUP($A67,Entry!A:D,3,FALSE))</f>
        <v>Todmorden Harriers</v>
      </c>
      <c r="N67" s="51" t="str">
        <f>IF(A67="","",IF(VLOOKUP($A67,Entry!A:D,4,FALSE)="","M",VLOOKUP($A67,Entry!A:D,4,FALSE)))</f>
        <v>M45</v>
      </c>
      <c r="O67" s="52" t="str">
        <f>IF(A67="","",IF(VLOOKUP($A67,Entry!A:E,5,FALSE)="Y","Y",""))</f>
        <v/>
      </c>
      <c r="P67" s="52" t="e">
        <f>VLOOKUP(Finish!A67,Summit!A:B,2,FALSE)</f>
        <v>#N/A</v>
      </c>
      <c r="Q67" s="52" t="str">
        <f>IF(AND(ROW()&gt;4,COUNTIF($N$4:$N67,$N67)=1),"*","")</f>
        <v/>
      </c>
      <c r="R67" s="75">
        <f>F67</f>
        <v>5.8287037037037033E-2</v>
      </c>
      <c r="S67" s="52">
        <f>H67</f>
        <v>64</v>
      </c>
    </row>
    <row r="68" spans="1:19" x14ac:dyDescent="0.25">
      <c r="A68" s="1">
        <v>300</v>
      </c>
      <c r="B68" s="73" t="str">
        <f>IF(A68="","ready",IF(COUNTIF(Entry!A:A,A68)=0,"unknown number",IF(MATCH(A68,A:A,0)&lt;ROW(),"duplicate number","OK")))</f>
        <v>OK</v>
      </c>
      <c r="C68" s="1">
        <f>C67</f>
        <v>1</v>
      </c>
      <c r="D68" s="1">
        <v>24</v>
      </c>
      <c r="E68" s="1">
        <v>15</v>
      </c>
      <c r="F68" s="75">
        <f>($C68+$D68/60+$E68/3600)/24</f>
        <v>5.8506944444444438E-2</v>
      </c>
      <c r="G68" s="74" t="str">
        <f>IF(ROW()&lt;5,"",IF(A68="","ready",IF(F68&lt;F67,"time error","OK")))</f>
        <v>OK</v>
      </c>
      <c r="H68" s="52">
        <f>ROW()-3</f>
        <v>65</v>
      </c>
      <c r="I68" s="52" t="str">
        <f>IF(A68="","",N68&amp;":"&amp;COUNTIF(N$4:N68,N68))</f>
        <v>WSEN:3</v>
      </c>
      <c r="J68" s="52" t="str">
        <f>IF(LEFT(N68,1)="L",COUNTIF(N$4:N68,"L*"),"")</f>
        <v/>
      </c>
      <c r="K68" s="52" t="str">
        <f>IF(LEFT(N68,1)="V","MV",IF(LEFT(N68,2)="LV","LV",""))</f>
        <v/>
      </c>
      <c r="L68" s="51" t="str">
        <f>IF(A68="","",VLOOKUP($A68,Entry!A:D,2,FALSE))</f>
        <v>Isabel Akerstrom</v>
      </c>
      <c r="M68" s="51" t="str">
        <f>IF(A68="","",VLOOKUP($A68,Entry!A:D,3,FALSE))</f>
        <v>Ramsbottom Running Club</v>
      </c>
      <c r="N68" s="51" t="str">
        <f>IF(A68="","",IF(VLOOKUP($A68,Entry!A:D,4,FALSE)="","M",VLOOKUP($A68,Entry!A:D,4,FALSE)))</f>
        <v>WSEN</v>
      </c>
      <c r="O68" s="52" t="str">
        <f>IF(A68="","",IF(VLOOKUP($A68,Entry!A:E,5,FALSE)="Y","Y",""))</f>
        <v/>
      </c>
      <c r="P68" s="52" t="e">
        <f>VLOOKUP(Finish!A68,Summit!A:B,2,FALSE)</f>
        <v>#N/A</v>
      </c>
      <c r="Q68" s="52" t="str">
        <f>IF(AND(ROW()&gt;4,COUNTIF($N$4:$N68,$N68)=1),"*","")</f>
        <v/>
      </c>
      <c r="R68" s="75">
        <f>F68</f>
        <v>5.8506944444444438E-2</v>
      </c>
      <c r="S68" s="52">
        <f>H68</f>
        <v>65</v>
      </c>
    </row>
    <row r="69" spans="1:19" x14ac:dyDescent="0.25">
      <c r="A69" s="1">
        <v>286</v>
      </c>
      <c r="B69" s="73" t="str">
        <f>IF(A69="","ready",IF(COUNTIF(Entry!A:A,A69)=0,"unknown number",IF(MATCH(A69,A:A,0)&lt;ROW(),"duplicate number","OK")))</f>
        <v>OK</v>
      </c>
      <c r="C69" s="1">
        <f>C68</f>
        <v>1</v>
      </c>
      <c r="D69" s="1">
        <v>25</v>
      </c>
      <c r="E69" s="1">
        <v>3</v>
      </c>
      <c r="F69" s="75">
        <f>($C69+$D69/60+$E69/3600)/24</f>
        <v>5.9062499999999997E-2</v>
      </c>
      <c r="G69" s="74" t="str">
        <f>IF(ROW()&lt;5,"",IF(A69="","ready",IF(F69&lt;F68,"time error","OK")))</f>
        <v>OK</v>
      </c>
      <c r="H69" s="52">
        <f>ROW()-3</f>
        <v>66</v>
      </c>
      <c r="I69" s="52" t="str">
        <f>IF(A69="","",N69&amp;":"&amp;COUNTIF(N$4:N69,N69))</f>
        <v>M70:2</v>
      </c>
      <c r="J69" s="52" t="str">
        <f>IF(LEFT(N69,1)="L",COUNTIF(N$4:N69,"L*"),"")</f>
        <v/>
      </c>
      <c r="K69" s="52" t="str">
        <f>IF(LEFT(N69,1)="V","MV",IF(LEFT(N69,2)="LV","LV",""))</f>
        <v/>
      </c>
      <c r="L69" s="51" t="str">
        <f>IF(A69="","",VLOOKUP($A69,Entry!A:D,2,FALSE))</f>
        <v>Ian Smith</v>
      </c>
      <c r="M69" s="51" t="str">
        <f>IF(A69="","",VLOOKUP($A69,Entry!A:D,3,FALSE))</f>
        <v>Ribble Valley Runners</v>
      </c>
      <c r="N69" s="51" t="str">
        <f>IF(A69="","",IF(VLOOKUP($A69,Entry!A:D,4,FALSE)="","M",VLOOKUP($A69,Entry!A:D,4,FALSE)))</f>
        <v>M70</v>
      </c>
      <c r="O69" s="52" t="str">
        <f>IF(A69="","",IF(VLOOKUP($A69,Entry!A:E,5,FALSE)="Y","Y",""))</f>
        <v/>
      </c>
      <c r="P69" s="52" t="e">
        <f>VLOOKUP(Finish!A69,Summit!A:B,2,FALSE)</f>
        <v>#N/A</v>
      </c>
      <c r="Q69" s="52" t="str">
        <f>IF(AND(ROW()&gt;4,COUNTIF($N$4:$N69,$N69)=1),"*","")</f>
        <v/>
      </c>
      <c r="R69" s="75">
        <f>F69</f>
        <v>5.9062499999999997E-2</v>
      </c>
      <c r="S69" s="52">
        <f>H69</f>
        <v>66</v>
      </c>
    </row>
    <row r="70" spans="1:19" x14ac:dyDescent="0.25">
      <c r="A70" s="1">
        <v>296</v>
      </c>
      <c r="B70" s="73" t="str">
        <f>IF(A70="","ready",IF(COUNTIF(Entry!A:A,A70)=0,"unknown number",IF(MATCH(A70,A:A,0)&lt;ROW(),"duplicate number","OK")))</f>
        <v>OK</v>
      </c>
      <c r="C70" s="1">
        <f>C69</f>
        <v>1</v>
      </c>
      <c r="D70" s="1">
        <f>D69</f>
        <v>25</v>
      </c>
      <c r="E70" s="1">
        <v>7</v>
      </c>
      <c r="F70" s="75">
        <f>($C70+$D70/60+$E70/3600)/24</f>
        <v>5.9108796296296305E-2</v>
      </c>
      <c r="G70" s="74" t="str">
        <f>IF(ROW()&lt;5,"",IF(A70="","ready",IF(F70&lt;F69,"time error","OK")))</f>
        <v>OK</v>
      </c>
      <c r="H70" s="52">
        <f>ROW()-3</f>
        <v>67</v>
      </c>
      <c r="I70" s="52" t="str">
        <f>IF(A70="","",N70&amp;":"&amp;COUNTIF(N$4:N70,N70))</f>
        <v>W40:3</v>
      </c>
      <c r="J70" s="52" t="str">
        <f>IF(LEFT(N70,1)="L",COUNTIF(N$4:N70,"L*"),"")</f>
        <v/>
      </c>
      <c r="K70" s="52" t="str">
        <f>IF(LEFT(N70,1)="V","MV",IF(LEFT(N70,2)="LV","LV",""))</f>
        <v/>
      </c>
      <c r="L70" s="51" t="str">
        <f>IF(A70="","",VLOOKUP($A70,Entry!A:D,2,FALSE))</f>
        <v>Sophie Cunningham</v>
      </c>
      <c r="M70" s="51" t="str">
        <f>IF(A70="","",VLOOKUP($A70,Entry!A:D,3,FALSE))</f>
        <v>Todmorden Harriers</v>
      </c>
      <c r="N70" s="51" t="str">
        <f>IF(A70="","",IF(VLOOKUP($A70,Entry!A:D,4,FALSE)="","M",VLOOKUP($A70,Entry!A:D,4,FALSE)))</f>
        <v>W40</v>
      </c>
      <c r="O70" s="52" t="str">
        <f>IF(A70="","",IF(VLOOKUP($A70,Entry!A:E,5,FALSE)="Y","Y",""))</f>
        <v/>
      </c>
      <c r="P70" s="52" t="e">
        <f>VLOOKUP(Finish!A70,Summit!A:B,2,FALSE)</f>
        <v>#N/A</v>
      </c>
      <c r="Q70" s="52" t="str">
        <f>IF(AND(ROW()&gt;4,COUNTIF($N$4:$N70,$N70)=1),"*","")</f>
        <v/>
      </c>
      <c r="R70" s="75">
        <f>F70</f>
        <v>5.9108796296296305E-2</v>
      </c>
      <c r="S70" s="52">
        <f>H70</f>
        <v>67</v>
      </c>
    </row>
    <row r="71" spans="1:19" x14ac:dyDescent="0.25">
      <c r="A71" s="1">
        <v>301</v>
      </c>
      <c r="B71" s="73" t="str">
        <f>IF(A71="","ready",IF(COUNTIF(Entry!A:A,A71)=0,"unknown number",IF(MATCH(A71,A:A,0)&lt;ROW(),"duplicate number","OK")))</f>
        <v>OK</v>
      </c>
      <c r="C71" s="1">
        <f>C70</f>
        <v>1</v>
      </c>
      <c r="D71" s="1">
        <f>D70</f>
        <v>25</v>
      </c>
      <c r="E71" s="1">
        <v>54</v>
      </c>
      <c r="F71" s="75">
        <f>($C71+$D71/60+$E71/3600)/24</f>
        <v>5.9652777777777777E-2</v>
      </c>
      <c r="G71" s="74" t="str">
        <f>IF(ROW()&lt;5,"",IF(A71="","ready",IF(F71&lt;F70,"time error","OK")))</f>
        <v>OK</v>
      </c>
      <c r="H71" s="52">
        <f>ROW()-3</f>
        <v>68</v>
      </c>
      <c r="I71" s="52" t="str">
        <f>IF(A71="","",N71&amp;":"&amp;COUNTIF(N$4:N71,N71))</f>
        <v>W50:4</v>
      </c>
      <c r="J71" s="52" t="str">
        <f>IF(LEFT(N71,1)="L",COUNTIF(N$4:N71,"L*"),"")</f>
        <v/>
      </c>
      <c r="K71" s="52" t="str">
        <f>IF(LEFT(N71,1)="V","MV",IF(LEFT(N71,2)="LV","LV",""))</f>
        <v/>
      </c>
      <c r="L71" s="51" t="str">
        <f>IF(A71="","",VLOOKUP($A71,Entry!A:D,2,FALSE))</f>
        <v>Yvonne Booth</v>
      </c>
      <c r="M71" s="51" t="str">
        <f>IF(A71="","",VLOOKUP($A71,Entry!A:D,3,FALSE))</f>
        <v>Ramsbottom Running Club</v>
      </c>
      <c r="N71" s="51" t="str">
        <f>IF(A71="","",IF(VLOOKUP($A71,Entry!A:D,4,FALSE)="","M",VLOOKUP($A71,Entry!A:D,4,FALSE)))</f>
        <v>W50</v>
      </c>
      <c r="O71" s="52" t="str">
        <f>IF(A71="","",IF(VLOOKUP($A71,Entry!A:E,5,FALSE)="Y","Y",""))</f>
        <v/>
      </c>
      <c r="P71" s="52" t="e">
        <f>VLOOKUP(Finish!A71,Summit!A:B,2,FALSE)</f>
        <v>#N/A</v>
      </c>
      <c r="Q71" s="52" t="str">
        <f>IF(AND(ROW()&gt;4,COUNTIF($N$4:$N71,$N71)=1),"*","")</f>
        <v/>
      </c>
      <c r="R71" s="75">
        <f>F71</f>
        <v>5.9652777777777777E-2</v>
      </c>
      <c r="S71" s="52">
        <f>H71</f>
        <v>68</v>
      </c>
    </row>
    <row r="72" spans="1:19" x14ac:dyDescent="0.25">
      <c r="A72" s="1">
        <v>310</v>
      </c>
      <c r="B72" s="73" t="str">
        <f>IF(A72="","ready",IF(COUNTIF(Entry!A:A,A72)=0,"unknown number",IF(MATCH(A72,A:A,0)&lt;ROW(),"duplicate number","OK")))</f>
        <v>OK</v>
      </c>
      <c r="C72" s="1">
        <f>C71</f>
        <v>1</v>
      </c>
      <c r="D72" s="1">
        <f>D71</f>
        <v>25</v>
      </c>
      <c r="E72" s="1">
        <v>55</v>
      </c>
      <c r="F72" s="75">
        <f>($C72+$D72/60+$E72/3600)/24</f>
        <v>5.966435185185185E-2</v>
      </c>
      <c r="G72" s="74" t="str">
        <f>IF(ROW()&lt;5,"",IF(A72="","ready",IF(F72&lt;F71,"time error","OK")))</f>
        <v>OK</v>
      </c>
      <c r="H72" s="52">
        <f>ROW()-3</f>
        <v>69</v>
      </c>
      <c r="I72" s="52" t="str">
        <f>IF(A72="","",N72&amp;":"&amp;COUNTIF(N$4:N72,N72))</f>
        <v>M50:7</v>
      </c>
      <c r="J72" s="52" t="str">
        <f>IF(LEFT(N72,1)="L",COUNTIF(N$4:N72,"L*"),"")</f>
        <v/>
      </c>
      <c r="K72" s="52" t="str">
        <f>IF(LEFT(N72,1)="V","MV",IF(LEFT(N72,2)="LV","LV",""))</f>
        <v/>
      </c>
      <c r="L72" s="51" t="str">
        <f>IF(A72="","",VLOOKUP($A72,Entry!A:D,2,FALSE))</f>
        <v>Paul King</v>
      </c>
      <c r="M72" s="51" t="str">
        <f>IF(A72="","",VLOOKUP($A72,Entry!A:D,3,FALSE))</f>
        <v>Ramsbottom Running Club</v>
      </c>
      <c r="N72" s="51" t="str">
        <f>IF(A72="","",IF(VLOOKUP($A72,Entry!A:D,4,FALSE)="","M",VLOOKUP($A72,Entry!A:D,4,FALSE)))</f>
        <v>M50</v>
      </c>
      <c r="O72" s="52" t="str">
        <f>IF(A72="","",IF(VLOOKUP($A72,Entry!A:E,5,FALSE)="Y","Y",""))</f>
        <v/>
      </c>
      <c r="P72" s="52" t="e">
        <f>VLOOKUP(Finish!A72,Summit!A:B,2,FALSE)</f>
        <v>#N/A</v>
      </c>
      <c r="Q72" s="52" t="str">
        <f>IF(AND(ROW()&gt;4,COUNTIF($N$4:$N72,$N72)=1),"*","")</f>
        <v/>
      </c>
      <c r="R72" s="75">
        <f>F72</f>
        <v>5.966435185185185E-2</v>
      </c>
      <c r="S72" s="52">
        <f>H72</f>
        <v>69</v>
      </c>
    </row>
    <row r="73" spans="1:19" x14ac:dyDescent="0.25">
      <c r="A73" s="1">
        <v>306</v>
      </c>
      <c r="B73" s="73" t="str">
        <f>IF(A73="","ready",IF(COUNTIF(Entry!A:A,A73)=0,"unknown number",IF(MATCH(A73,A:A,0)&lt;ROW(),"duplicate number","OK")))</f>
        <v>OK</v>
      </c>
      <c r="C73" s="1">
        <f>C72</f>
        <v>1</v>
      </c>
      <c r="D73" s="1">
        <f>D72</f>
        <v>25</v>
      </c>
      <c r="E73" s="1">
        <v>56</v>
      </c>
      <c r="F73" s="75">
        <f>($C73+$D73/60+$E73/3600)/24</f>
        <v>5.9675925925925931E-2</v>
      </c>
      <c r="G73" s="74" t="str">
        <f>IF(ROW()&lt;5,"",IF(A73="","ready",IF(F73&lt;F72,"time error","OK")))</f>
        <v>OK</v>
      </c>
      <c r="H73" s="52">
        <f>ROW()-3</f>
        <v>70</v>
      </c>
      <c r="I73" s="52" t="str">
        <f>IF(A73="","",N73&amp;":"&amp;COUNTIF(N$4:N73,N73))</f>
        <v>M50:8</v>
      </c>
      <c r="J73" s="52" t="str">
        <f>IF(LEFT(N73,1)="L",COUNTIF(N$4:N73,"L*"),"")</f>
        <v/>
      </c>
      <c r="K73" s="52" t="str">
        <f>IF(LEFT(N73,1)="V","MV",IF(LEFT(N73,2)="LV","LV",""))</f>
        <v/>
      </c>
      <c r="L73" s="51" t="str">
        <f>IF(A73="","",VLOOKUP($A73,Entry!A:D,2,FALSE))</f>
        <v>Jon Nolan</v>
      </c>
      <c r="M73" s="51" t="str">
        <f>IF(A73="","",VLOOKUP($A73,Entry!A:D,3,FALSE))</f>
        <v>Ramsbottom Running Club</v>
      </c>
      <c r="N73" s="51" t="str">
        <f>IF(A73="","",IF(VLOOKUP($A73,Entry!A:D,4,FALSE)="","M",VLOOKUP($A73,Entry!A:D,4,FALSE)))</f>
        <v>M50</v>
      </c>
      <c r="O73" s="52" t="str">
        <f>IF(A73="","",IF(VLOOKUP($A73,Entry!A:E,5,FALSE)="Y","Y",""))</f>
        <v/>
      </c>
      <c r="P73" s="52" t="e">
        <f>VLOOKUP(Finish!A73,Summit!A:B,2,FALSE)</f>
        <v>#N/A</v>
      </c>
      <c r="Q73" s="52" t="str">
        <f>IF(AND(ROW()&gt;4,COUNTIF($N$4:$N73,$N73)=1),"*","")</f>
        <v/>
      </c>
      <c r="R73" s="75">
        <f>F73</f>
        <v>5.9675925925925931E-2</v>
      </c>
      <c r="S73" s="52">
        <f>H73</f>
        <v>70</v>
      </c>
    </row>
    <row r="74" spans="1:19" x14ac:dyDescent="0.25">
      <c r="A74" s="1">
        <v>327</v>
      </c>
      <c r="B74" s="73" t="str">
        <f>IF(A74="","ready",IF(COUNTIF(Entry!A:A,A74)=0,"unknown number",IF(MATCH(A74,A:A,0)&lt;ROW(),"duplicate number","OK")))</f>
        <v>OK</v>
      </c>
      <c r="C74" s="1">
        <f>C73</f>
        <v>1</v>
      </c>
      <c r="D74" s="1">
        <v>26</v>
      </c>
      <c r="E74" s="1">
        <v>18</v>
      </c>
      <c r="F74" s="75">
        <f>($C74+$D74/60+$E74/3600)/24</f>
        <v>5.9930555555555549E-2</v>
      </c>
      <c r="G74" s="74" t="str">
        <f>IF(ROW()&lt;5,"",IF(A74="","ready",IF(F74&lt;F73,"time error","OK")))</f>
        <v>OK</v>
      </c>
      <c r="H74" s="52">
        <f>ROW()-3</f>
        <v>71</v>
      </c>
      <c r="I74" s="52" t="str">
        <f>IF(A74="","",N74&amp;":"&amp;COUNTIF(N$4:N74,N74))</f>
        <v>W50:5</v>
      </c>
      <c r="J74" s="52" t="str">
        <f>IF(LEFT(N74,1)="L",COUNTIF(N$4:N74,"L*"),"")</f>
        <v/>
      </c>
      <c r="K74" s="52" t="str">
        <f>IF(LEFT(N74,1)="V","MV",IF(LEFT(N74,2)="LV","LV",""))</f>
        <v/>
      </c>
      <c r="L74" s="51" t="str">
        <f>IF(A74="","",VLOOKUP($A74,Entry!A:D,2,FALSE))</f>
        <v>Margaret Morley</v>
      </c>
      <c r="M74" s="51" t="str">
        <f>IF(A74="","",VLOOKUP($A74,Entry!A:D,3,FALSE))</f>
        <v>Blackburn Road Runners</v>
      </c>
      <c r="N74" s="51" t="str">
        <f>IF(A74="","",IF(VLOOKUP($A74,Entry!A:D,4,FALSE)="","M",VLOOKUP($A74,Entry!A:D,4,FALSE)))</f>
        <v>W50</v>
      </c>
      <c r="O74" s="52" t="str">
        <f>IF(A74="","",IF(VLOOKUP($A74,Entry!A:E,5,FALSE)="Y","Y",""))</f>
        <v/>
      </c>
      <c r="P74" s="52" t="e">
        <f>VLOOKUP(Finish!A74,Summit!A:B,2,FALSE)</f>
        <v>#N/A</v>
      </c>
      <c r="Q74" s="52" t="str">
        <f>IF(AND(ROW()&gt;4,COUNTIF($N$4:$N74,$N74)=1),"*","")</f>
        <v/>
      </c>
      <c r="R74" s="75">
        <f>F74</f>
        <v>5.9930555555555549E-2</v>
      </c>
      <c r="S74" s="52">
        <f>H74</f>
        <v>71</v>
      </c>
    </row>
    <row r="75" spans="1:19" x14ac:dyDescent="0.25">
      <c r="A75" s="1">
        <v>279</v>
      </c>
      <c r="B75" s="73" t="str">
        <f>IF(A75="","ready",IF(COUNTIF(Entry!A:A,A75)=0,"unknown number",IF(MATCH(A75,A:A,0)&lt;ROW(),"duplicate number","OK")))</f>
        <v>OK</v>
      </c>
      <c r="C75" s="1">
        <f>C74</f>
        <v>1</v>
      </c>
      <c r="D75" s="1">
        <v>34</v>
      </c>
      <c r="E75" s="1">
        <v>7</v>
      </c>
      <c r="F75" s="75">
        <f>($C75+$D75/60+$E75/3600)/24</f>
        <v>6.5358796296296304E-2</v>
      </c>
      <c r="G75" s="74" t="str">
        <f>IF(ROW()&lt;5,"",IF(A75="","ready",IF(F75&lt;F74,"time error","OK")))</f>
        <v>OK</v>
      </c>
      <c r="H75" s="52">
        <f>ROW()-3</f>
        <v>72</v>
      </c>
      <c r="I75" s="52" t="str">
        <f>IF(A75="","",N75&amp;":"&amp;COUNTIF(N$4:N75,N75))</f>
        <v>M60:6</v>
      </c>
      <c r="J75" s="52" t="str">
        <f>IF(LEFT(N75,1)="L",COUNTIF(N$4:N75,"L*"),"")</f>
        <v/>
      </c>
      <c r="K75" s="52" t="str">
        <f>IF(LEFT(N75,1)="V","MV",IF(LEFT(N75,2)="LV","LV",""))</f>
        <v/>
      </c>
      <c r="L75" s="51" t="str">
        <f>IF(A75="","",VLOOKUP($A75,Entry!A:D,2,FALSE))</f>
        <v>Mark Henderson</v>
      </c>
      <c r="M75" s="51" t="str">
        <f>IF(A75="","",VLOOKUP($A75,Entry!A:D,3,FALSE))</f>
        <v>Holmfirth Harriers</v>
      </c>
      <c r="N75" s="51" t="str">
        <f>IF(A75="","",IF(VLOOKUP($A75,Entry!A:D,4,FALSE)="","M",VLOOKUP($A75,Entry!A:D,4,FALSE)))</f>
        <v>M60</v>
      </c>
      <c r="O75" s="52" t="str">
        <f>IF(A75="","",IF(VLOOKUP($A75,Entry!A:E,5,FALSE)="Y","Y",""))</f>
        <v/>
      </c>
      <c r="P75" s="52" t="e">
        <f>VLOOKUP(Finish!A75,Summit!A:B,2,FALSE)</f>
        <v>#N/A</v>
      </c>
      <c r="Q75" s="52" t="str">
        <f>IF(AND(ROW()&gt;4,COUNTIF($N$4:$N75,$N75)=1),"*","")</f>
        <v/>
      </c>
      <c r="R75" s="75">
        <f>F75</f>
        <v>6.5358796296296304E-2</v>
      </c>
      <c r="S75" s="52">
        <f>H75</f>
        <v>72</v>
      </c>
    </row>
    <row r="76" spans="1:19" x14ac:dyDescent="0.25">
      <c r="A76" s="1">
        <v>319</v>
      </c>
      <c r="B76" s="73" t="str">
        <f>IF(A76="","ready",IF(COUNTIF(Entry!A:A,A76)=0,"unknown number",IF(MATCH(A76,A:A,0)&lt;ROW(),"duplicate number","OK")))</f>
        <v>OK</v>
      </c>
      <c r="C76" s="1">
        <f>C75</f>
        <v>1</v>
      </c>
      <c r="D76" s="1">
        <f>D75</f>
        <v>34</v>
      </c>
      <c r="E76" s="1">
        <v>13</v>
      </c>
      <c r="F76" s="75">
        <f>($C76+$D76/60+$E76/3600)/24</f>
        <v>6.5428240740740731E-2</v>
      </c>
      <c r="G76" s="74" t="str">
        <f>IF(ROW()&lt;5,"",IF(A76="","ready",IF(F76&lt;F75,"time error","OK")))</f>
        <v>OK</v>
      </c>
      <c r="H76" s="52">
        <f>ROW()-3</f>
        <v>73</v>
      </c>
      <c r="I76" s="52" t="str">
        <f>IF(A76="","",N76&amp;":"&amp;COUNTIF(N$4:N76,N76))</f>
        <v>M60:7</v>
      </c>
      <c r="J76" s="52" t="str">
        <f>IF(LEFT(N76,1)="L",COUNTIF(N$4:N76,"L*"),"")</f>
        <v/>
      </c>
      <c r="K76" s="52" t="str">
        <f>IF(LEFT(N76,1)="V","MV",IF(LEFT(N76,2)="LV","LV",""))</f>
        <v/>
      </c>
      <c r="L76" s="51" t="str">
        <f>IF(A76="","",VLOOKUP($A76,Entry!A:D,2,FALSE))</f>
        <v>Steven Allcock</v>
      </c>
      <c r="M76" s="51" t="str">
        <f>IF(A76="","",VLOOKUP($A76,Entry!A:D,3,FALSE))</f>
        <v>unattached</v>
      </c>
      <c r="N76" s="51" t="str">
        <f>IF(A76="","",IF(VLOOKUP($A76,Entry!A:D,4,FALSE)="","M",VLOOKUP($A76,Entry!A:D,4,FALSE)))</f>
        <v>M60</v>
      </c>
      <c r="O76" s="52" t="str">
        <f>IF(A76="","",IF(VLOOKUP($A76,Entry!A:E,5,FALSE)="Y","Y",""))</f>
        <v/>
      </c>
      <c r="P76" s="52" t="e">
        <f>VLOOKUP(Finish!A76,Summit!A:B,2,FALSE)</f>
        <v>#N/A</v>
      </c>
      <c r="Q76" s="52" t="str">
        <f>IF(AND(ROW()&gt;4,COUNTIF($N$4:$N76,$N76)=1),"*","")</f>
        <v/>
      </c>
      <c r="R76" s="75">
        <f>F76</f>
        <v>6.5428240740740731E-2</v>
      </c>
      <c r="S76" s="52">
        <f>H76</f>
        <v>73</v>
      </c>
    </row>
    <row r="77" spans="1:19" x14ac:dyDescent="0.25">
      <c r="A77" s="1">
        <v>261</v>
      </c>
      <c r="B77" s="73" t="str">
        <f>IF(A77="","ready",IF(COUNTIF(Entry!A:A,A77)=0,"unknown number",IF(MATCH(A77,A:A,0)&lt;ROW(),"duplicate number","OK")))</f>
        <v>OK</v>
      </c>
      <c r="C77" s="1">
        <f>C76</f>
        <v>1</v>
      </c>
      <c r="D77" s="1">
        <v>36</v>
      </c>
      <c r="E77" s="1">
        <v>4</v>
      </c>
      <c r="F77" s="75">
        <f>($C77+$D77/60+$E77/3600)/24</f>
        <v>6.671296296296296E-2</v>
      </c>
      <c r="G77" s="74" t="str">
        <f>IF(ROW()&lt;5,"",IF(A77="","ready",IF(F77&lt;F76,"time error","OK")))</f>
        <v>OK</v>
      </c>
      <c r="H77" s="52">
        <f>ROW()-3</f>
        <v>74</v>
      </c>
      <c r="I77" s="52" t="str">
        <f>IF(A77="","",N77&amp;":"&amp;COUNTIF(N$4:N77,N77))</f>
        <v>M70:3</v>
      </c>
      <c r="J77" s="52" t="str">
        <f>IF(LEFT(N77,1)="L",COUNTIF(N$4:N77,"L*"),"")</f>
        <v/>
      </c>
      <c r="K77" s="52" t="str">
        <f>IF(LEFT(N77,1)="V","MV",IF(LEFT(N77,2)="LV","LV",""))</f>
        <v/>
      </c>
      <c r="L77" s="51" t="str">
        <f>IF(A77="","",VLOOKUP($A77,Entry!A:D,2,FALSE))</f>
        <v>William Murgatroyd</v>
      </c>
      <c r="M77" s="51" t="str">
        <f>IF(A77="","",VLOOKUP($A77,Entry!A:D,3,FALSE))</f>
        <v>unattached</v>
      </c>
      <c r="N77" s="51" t="str">
        <f>IF(A77="","",IF(VLOOKUP($A77,Entry!A:D,4,FALSE)="","M",VLOOKUP($A77,Entry!A:D,4,FALSE)))</f>
        <v>M70</v>
      </c>
      <c r="O77" s="52" t="str">
        <f>IF(A77="","",IF(VLOOKUP($A77,Entry!A:E,5,FALSE)="Y","Y",""))</f>
        <v/>
      </c>
      <c r="P77" s="52" t="e">
        <f>VLOOKUP(Finish!A77,Summit!A:B,2,FALSE)</f>
        <v>#N/A</v>
      </c>
      <c r="Q77" s="52" t="str">
        <f>IF(AND(ROW()&gt;4,COUNTIF($N$4:$N77,$N77)=1),"*","")</f>
        <v/>
      </c>
      <c r="R77" s="75">
        <f>F77</f>
        <v>6.671296296296296E-2</v>
      </c>
      <c r="S77" s="52">
        <f>H77</f>
        <v>74</v>
      </c>
    </row>
    <row r="78" spans="1:19" x14ac:dyDescent="0.25">
      <c r="A78" s="1">
        <v>302</v>
      </c>
      <c r="B78" s="73" t="str">
        <f>IF(A78="","ready",IF(COUNTIF(Entry!A:A,A78)=0,"unknown number",IF(MATCH(A78,A:A,0)&lt;ROW(),"duplicate number","OK")))</f>
        <v>OK</v>
      </c>
      <c r="C78" s="1">
        <f>C77</f>
        <v>1</v>
      </c>
      <c r="D78" s="1">
        <v>37</v>
      </c>
      <c r="E78" s="1">
        <v>15</v>
      </c>
      <c r="F78" s="75">
        <f>($C78+$D78/60+$E78/3600)/24</f>
        <v>6.7534722222222218E-2</v>
      </c>
      <c r="G78" s="74" t="str">
        <f>IF(ROW()&lt;5,"",IF(A78="","ready",IF(F78&lt;F77,"time error","OK")))</f>
        <v>OK</v>
      </c>
      <c r="H78" s="52">
        <f>ROW()-3</f>
        <v>75</v>
      </c>
      <c r="I78" s="52" t="str">
        <f>IF(A78="","",N78&amp;":"&amp;COUNTIF(N$4:N78,N78))</f>
        <v>W50:6</v>
      </c>
      <c r="J78" s="52" t="str">
        <f>IF(LEFT(N78,1)="L",COUNTIF(N$4:N78,"L*"),"")</f>
        <v/>
      </c>
      <c r="K78" s="52" t="str">
        <f>IF(LEFT(N78,1)="V","MV",IF(LEFT(N78,2)="LV","LV",""))</f>
        <v/>
      </c>
      <c r="L78" s="51" t="str">
        <f>IF(A78="","",VLOOKUP($A78,Entry!A:D,2,FALSE))</f>
        <v>Karen Doherty</v>
      </c>
      <c r="M78" s="51" t="str">
        <f>IF(A78="","",VLOOKUP($A78,Entry!A:D,3,FALSE))</f>
        <v>Radcliffe AC</v>
      </c>
      <c r="N78" s="51" t="str">
        <f>IF(A78="","",IF(VLOOKUP($A78,Entry!A:D,4,FALSE)="","M",VLOOKUP($A78,Entry!A:D,4,FALSE)))</f>
        <v>W50</v>
      </c>
      <c r="O78" s="52" t="str">
        <f>IF(A78="","",IF(VLOOKUP($A78,Entry!A:E,5,FALSE)="Y","Y",""))</f>
        <v/>
      </c>
      <c r="P78" s="52" t="e">
        <f>VLOOKUP(Finish!A78,Summit!A:B,2,FALSE)</f>
        <v>#N/A</v>
      </c>
      <c r="Q78" s="52" t="str">
        <f>IF(AND(ROW()&gt;4,COUNTIF($N$4:$N78,$N78)=1),"*","")</f>
        <v/>
      </c>
      <c r="R78" s="75">
        <f>F78</f>
        <v>6.7534722222222218E-2</v>
      </c>
      <c r="S78" s="52">
        <f>H78</f>
        <v>75</v>
      </c>
    </row>
    <row r="79" spans="1:19" x14ac:dyDescent="0.25">
      <c r="A79" s="1">
        <v>317</v>
      </c>
      <c r="B79" s="73" t="str">
        <f>IF(A79="","ready",IF(COUNTIF(Entry!A:A,A79)=0,"unknown number",IF(MATCH(A79,A:A,0)&lt;ROW(),"duplicate number","OK")))</f>
        <v>OK</v>
      </c>
      <c r="C79" s="1">
        <f>C78</f>
        <v>1</v>
      </c>
      <c r="D79" s="1">
        <v>38</v>
      </c>
      <c r="E79" s="1">
        <v>7</v>
      </c>
      <c r="F79" s="75">
        <f>($C79+$D79/60+$E79/3600)/24</f>
        <v>6.8136574074074072E-2</v>
      </c>
      <c r="G79" s="74" t="str">
        <f>IF(ROW()&lt;5,"",IF(A79="","ready",IF(F79&lt;F78,"time error","OK")))</f>
        <v>OK</v>
      </c>
      <c r="H79" s="52">
        <f>ROW()-3</f>
        <v>76</v>
      </c>
      <c r="I79" s="52" t="str">
        <f>IF(A79="","",N79&amp;":"&amp;COUNTIF(N$4:N79,N79))</f>
        <v>W60:2</v>
      </c>
      <c r="J79" s="52" t="str">
        <f>IF(LEFT(N79,1)="L",COUNTIF(N$4:N79,"L*"),"")</f>
        <v/>
      </c>
      <c r="K79" s="52" t="str">
        <f>IF(LEFT(N79,1)="V","MV",IF(LEFT(N79,2)="LV","LV",""))</f>
        <v/>
      </c>
      <c r="L79" s="51" t="str">
        <f>IF(A79="","",VLOOKUP($A79,Entry!A:D,2,FALSE))</f>
        <v>Linda Edmondson</v>
      </c>
      <c r="M79" s="51" t="str">
        <f>IF(A79="","",VLOOKUP($A79,Entry!A:D,3,FALSE))</f>
        <v>WFRA</v>
      </c>
      <c r="N79" s="51" t="str">
        <f>IF(A79="","",IF(VLOOKUP($A79,Entry!A:D,4,FALSE)="","M",VLOOKUP($A79,Entry!A:D,4,FALSE)))</f>
        <v>W60</v>
      </c>
      <c r="O79" s="52" t="str">
        <f>IF(A79="","",IF(VLOOKUP($A79,Entry!A:E,5,FALSE)="Y","Y",""))</f>
        <v/>
      </c>
      <c r="P79" s="52" t="e">
        <f>VLOOKUP(Finish!A79,Summit!A:B,2,FALSE)</f>
        <v>#N/A</v>
      </c>
      <c r="Q79" s="52" t="str">
        <f>IF(AND(ROW()&gt;4,COUNTIF($N$4:$N79,$N79)=1),"*","")</f>
        <v/>
      </c>
      <c r="R79" s="75">
        <f>F79</f>
        <v>6.8136574074074072E-2</v>
      </c>
      <c r="S79" s="52">
        <f>H79</f>
        <v>76</v>
      </c>
    </row>
    <row r="80" spans="1:19" x14ac:dyDescent="0.25">
      <c r="A80" s="1">
        <v>304</v>
      </c>
      <c r="B80" s="73" t="str">
        <f>IF(A80="","ready",IF(COUNTIF(Entry!A:A,A80)=0,"unknown number",IF(MATCH(A80,A:A,0)&lt;ROW(),"duplicate number","OK")))</f>
        <v>OK</v>
      </c>
      <c r="C80" s="1">
        <f>C79</f>
        <v>1</v>
      </c>
      <c r="D80" s="1">
        <f>D79</f>
        <v>38</v>
      </c>
      <c r="E80" s="1">
        <v>15</v>
      </c>
      <c r="F80" s="75">
        <f>($C80+$D80/60+$E80/3600)/24</f>
        <v>6.822916666666666E-2</v>
      </c>
      <c r="G80" s="74" t="str">
        <f>IF(ROW()&lt;5,"",IF(A80="","ready",IF(F80&lt;F79,"time error","OK")))</f>
        <v>OK</v>
      </c>
      <c r="H80" s="52">
        <f>ROW()-3</f>
        <v>77</v>
      </c>
      <c r="I80" s="52" t="str">
        <f>IF(A80="","",N80&amp;":"&amp;COUNTIF(N$4:N80,N80))</f>
        <v>M65:3</v>
      </c>
      <c r="J80" s="52" t="str">
        <f>IF(LEFT(N80,1)="L",COUNTIF(N$4:N80,"L*"),"")</f>
        <v/>
      </c>
      <c r="K80" s="52" t="str">
        <f>IF(LEFT(N80,1)="V","MV",IF(LEFT(N80,2)="LV","LV",""))</f>
        <v/>
      </c>
      <c r="L80" s="51" t="str">
        <f>IF(A80="","",VLOOKUP($A80,Entry!A:D,2,FALSE))</f>
        <v>David Banks</v>
      </c>
      <c r="M80" s="51" t="str">
        <f>IF(A80="","",VLOOKUP($A80,Entry!A:D,3,FALSE))</f>
        <v>unattached</v>
      </c>
      <c r="N80" s="51" t="str">
        <f>IF(A80="","",IF(VLOOKUP($A80,Entry!A:D,4,FALSE)="","M",VLOOKUP($A80,Entry!A:D,4,FALSE)))</f>
        <v>M65</v>
      </c>
      <c r="O80" s="52" t="str">
        <f>IF(A80="","",IF(VLOOKUP($A80,Entry!A:E,5,FALSE)="Y","Y",""))</f>
        <v/>
      </c>
      <c r="P80" s="52" t="e">
        <f>VLOOKUP(Finish!A80,Summit!A:B,2,FALSE)</f>
        <v>#N/A</v>
      </c>
      <c r="Q80" s="52" t="str">
        <f>IF(AND(ROW()&gt;4,COUNTIF($N$4:$N80,$N80)=1),"*","")</f>
        <v/>
      </c>
      <c r="R80" s="75">
        <f>F80</f>
        <v>6.822916666666666E-2</v>
      </c>
      <c r="S80" s="52">
        <f>H80</f>
        <v>77</v>
      </c>
    </row>
    <row r="81" spans="1:19" x14ac:dyDescent="0.25">
      <c r="A81" s="1">
        <v>283</v>
      </c>
      <c r="B81" s="73" t="str">
        <f>IF(A81="","ready",IF(COUNTIF(Entry!A:A,A81)=0,"unknown number",IF(MATCH(A81,A:A,0)&lt;ROW(),"duplicate number","OK")))</f>
        <v>OK</v>
      </c>
      <c r="C81" s="1">
        <f>C80</f>
        <v>1</v>
      </c>
      <c r="D81" s="1">
        <f>D80</f>
        <v>38</v>
      </c>
      <c r="E81" s="1">
        <v>17</v>
      </c>
      <c r="F81" s="75">
        <f>($C81+$D81/60+$E81/3600)/24</f>
        <v>6.8252314814814821E-2</v>
      </c>
      <c r="G81" s="74" t="str">
        <f>IF(ROW()&lt;5,"",IF(A81="","ready",IF(F81&lt;F80,"time error","OK")))</f>
        <v>OK</v>
      </c>
      <c r="H81" s="52">
        <f>ROW()-3</f>
        <v>78</v>
      </c>
      <c r="I81" s="52" t="str">
        <f>IF(A81="","",N81&amp;":"&amp;COUNTIF(N$4:N81,N81))</f>
        <v>W60:3</v>
      </c>
      <c r="J81" s="52" t="str">
        <f>IF(LEFT(N81,1)="L",COUNTIF(N$4:N81,"L*"),"")</f>
        <v/>
      </c>
      <c r="K81" s="52" t="str">
        <f>IF(LEFT(N81,1)="V","MV",IF(LEFT(N81,2)="LV","LV",""))</f>
        <v/>
      </c>
      <c r="L81" s="51" t="str">
        <f>IF(A81="","",VLOOKUP($A81,Entry!A:D,2,FALSE))</f>
        <v>Cecilia Woods</v>
      </c>
      <c r="M81" s="51" t="str">
        <f>IF(A81="","",VLOOKUP($A81,Entry!A:D,3,FALSE))</f>
        <v>Ramsbottom Running Club</v>
      </c>
      <c r="N81" s="51" t="str">
        <f>IF(A81="","",IF(VLOOKUP($A81,Entry!A:D,4,FALSE)="","M",VLOOKUP($A81,Entry!A:D,4,FALSE)))</f>
        <v>W60</v>
      </c>
      <c r="O81" s="52" t="str">
        <f>IF(A81="","",IF(VLOOKUP($A81,Entry!A:E,5,FALSE)="Y","Y",""))</f>
        <v/>
      </c>
      <c r="P81" s="52" t="e">
        <f>VLOOKUP(Finish!A81,Summit!A:B,2,FALSE)</f>
        <v>#N/A</v>
      </c>
      <c r="Q81" s="52" t="str">
        <f>IF(AND(ROW()&gt;4,COUNTIF($N$4:$N81,$N81)=1),"*","")</f>
        <v/>
      </c>
      <c r="R81" s="75">
        <f>F81</f>
        <v>6.8252314814814821E-2</v>
      </c>
      <c r="S81" s="52">
        <f>H81</f>
        <v>78</v>
      </c>
    </row>
    <row r="82" spans="1:19" x14ac:dyDescent="0.25">
      <c r="A82" s="1">
        <v>257</v>
      </c>
      <c r="B82" s="73" t="str">
        <f>IF(A82="","ready",IF(COUNTIF(Entry!A:A,A82)=0,"unknown number",IF(MATCH(A82,A:A,0)&lt;ROW(),"duplicate number","OK")))</f>
        <v>OK</v>
      </c>
      <c r="C82" s="1">
        <f>C81</f>
        <v>1</v>
      </c>
      <c r="D82" s="1">
        <f>D81</f>
        <v>38</v>
      </c>
      <c r="E82" s="1">
        <v>19</v>
      </c>
      <c r="F82" s="75">
        <f>($C82+$D82/60+$E82/3600)/24</f>
        <v>6.8275462962962954E-2</v>
      </c>
      <c r="G82" s="74" t="str">
        <f>IF(ROW()&lt;5,"",IF(A82="","ready",IF(F82&lt;F81,"time error","OK")))</f>
        <v>OK</v>
      </c>
      <c r="H82" s="52">
        <f>ROW()-3</f>
        <v>79</v>
      </c>
      <c r="I82" s="52" t="str">
        <f>IF(A82="","",N82&amp;":"&amp;COUNTIF(N$4:N82,N82))</f>
        <v>W45:3</v>
      </c>
      <c r="J82" s="52" t="str">
        <f>IF(LEFT(N82,1)="L",COUNTIF(N$4:N82,"L*"),"")</f>
        <v/>
      </c>
      <c r="K82" s="52" t="str">
        <f>IF(LEFT(N82,1)="V","MV",IF(LEFT(N82,2)="LV","LV",""))</f>
        <v/>
      </c>
      <c r="L82" s="51" t="str">
        <f>IF(A82="","",VLOOKUP($A82,Entry!A:D,2,FALSE))</f>
        <v>Natalie Ormerod</v>
      </c>
      <c r="M82" s="51" t="str">
        <f>IF(A82="","",VLOOKUP($A82,Entry!A:D,3,FALSE))</f>
        <v>Ramsbottom Running Club</v>
      </c>
      <c r="N82" s="51" t="str">
        <f>IF(A82="","",IF(VLOOKUP($A82,Entry!A:D,4,FALSE)="","M",VLOOKUP($A82,Entry!A:D,4,FALSE)))</f>
        <v>W45</v>
      </c>
      <c r="O82" s="52" t="str">
        <f>IF(A82="","",IF(VLOOKUP($A82,Entry!A:E,5,FALSE)="Y","Y",""))</f>
        <v/>
      </c>
      <c r="P82" s="52" t="e">
        <f>VLOOKUP(Finish!A82,Summit!A:B,2,FALSE)</f>
        <v>#N/A</v>
      </c>
      <c r="Q82" s="52" t="str">
        <f>IF(AND(ROW()&gt;4,COUNTIF($N$4:$N82,$N82)=1),"*","")</f>
        <v/>
      </c>
      <c r="R82" s="75">
        <f>F82</f>
        <v>6.8275462962962954E-2</v>
      </c>
      <c r="S82" s="52">
        <f>H82</f>
        <v>79</v>
      </c>
    </row>
    <row r="83" spans="1:19" x14ac:dyDescent="0.25">
      <c r="A83" s="1">
        <v>303</v>
      </c>
      <c r="B83" s="73" t="str">
        <f>IF(A83="","ready",IF(COUNTIF(Entry!A:A,A83)=0,"unknown number",IF(MATCH(A83,A:A,0)&lt;ROW(),"duplicate number","OK")))</f>
        <v>OK</v>
      </c>
      <c r="C83" s="1">
        <f>C82</f>
        <v>1</v>
      </c>
      <c r="D83" s="1">
        <v>41</v>
      </c>
      <c r="E83" s="1">
        <v>46</v>
      </c>
      <c r="F83" s="75">
        <f>($C83+$D83/60+$E83/3600)/24</f>
        <v>7.0671296296296301E-2</v>
      </c>
      <c r="G83" s="74" t="str">
        <f>IF(ROW()&lt;5,"",IF(A83="","ready",IF(F83&lt;F82,"time error","OK")))</f>
        <v>OK</v>
      </c>
      <c r="H83" s="52">
        <f>ROW()-3</f>
        <v>80</v>
      </c>
      <c r="I83" s="52" t="str">
        <f>IF(A83="","",N83&amp;":"&amp;COUNTIF(N$4:N83,N83))</f>
        <v>M60:8</v>
      </c>
      <c r="J83" s="52" t="str">
        <f>IF(LEFT(N83,1)="L",COUNTIF(N$4:N83,"L*"),"")</f>
        <v/>
      </c>
      <c r="K83" s="52" t="str">
        <f>IF(LEFT(N83,1)="V","MV",IF(LEFT(N83,2)="LV","LV",""))</f>
        <v/>
      </c>
      <c r="L83" s="51" t="str">
        <f>IF(A83="","",VLOOKUP($A83,Entry!A:D,2,FALSE))</f>
        <v>Stephen Crowe</v>
      </c>
      <c r="M83" s="51" t="str">
        <f>IF(A83="","",VLOOKUP($A83,Entry!A:D,3,FALSE))</f>
        <v>Radcliffe AC</v>
      </c>
      <c r="N83" s="51" t="str">
        <f>IF(A83="","",IF(VLOOKUP($A83,Entry!A:D,4,FALSE)="","M",VLOOKUP($A83,Entry!A:D,4,FALSE)))</f>
        <v>M60</v>
      </c>
      <c r="O83" s="52" t="str">
        <f>IF(A83="","",IF(VLOOKUP($A83,Entry!A:E,5,FALSE)="Y","Y",""))</f>
        <v/>
      </c>
      <c r="P83" s="52" t="e">
        <f>VLOOKUP(Finish!A83,Summit!A:B,2,FALSE)</f>
        <v>#N/A</v>
      </c>
      <c r="Q83" s="52" t="str">
        <f>IF(AND(ROW()&gt;4,COUNTIF($N$4:$N83,$N83)=1),"*","")</f>
        <v/>
      </c>
      <c r="R83" s="75">
        <f>F83</f>
        <v>7.0671296296296301E-2</v>
      </c>
      <c r="S83" s="52">
        <f>H83</f>
        <v>80</v>
      </c>
    </row>
    <row r="84" spans="1:19" x14ac:dyDescent="0.25">
      <c r="A84" s="1">
        <v>260</v>
      </c>
      <c r="B84" s="73" t="str">
        <f>IF(A84="","ready",IF(COUNTIF(Entry!A:A,A84)=0,"unknown number",IF(MATCH(A84,A:A,0)&lt;ROW(),"duplicate number","OK")))</f>
        <v>OK</v>
      </c>
      <c r="C84" s="1">
        <f>C83</f>
        <v>1</v>
      </c>
      <c r="D84" s="1">
        <v>44</v>
      </c>
      <c r="E84" s="1">
        <v>25</v>
      </c>
      <c r="F84" s="75">
        <f>($C84+$D84/60+$E84/3600)/24</f>
        <v>7.2511574074074076E-2</v>
      </c>
      <c r="G84" s="74" t="str">
        <f>IF(ROW()&lt;5,"",IF(A84="","ready",IF(F84&lt;F83,"time error","OK")))</f>
        <v>OK</v>
      </c>
      <c r="H84" s="52">
        <f>ROW()-3</f>
        <v>81</v>
      </c>
      <c r="I84" s="52" t="str">
        <f>IF(A84="","",N84&amp;":"&amp;COUNTIF(N$4:N84,N84))</f>
        <v>M55:10</v>
      </c>
      <c r="J84" s="52" t="str">
        <f>IF(LEFT(N84,1)="L",COUNTIF(N$4:N84,"L*"),"")</f>
        <v/>
      </c>
      <c r="K84" s="52" t="str">
        <f>IF(LEFT(N84,1)="V","MV",IF(LEFT(N84,2)="LV","LV",""))</f>
        <v/>
      </c>
      <c r="L84" s="51" t="str">
        <f>IF(A84="","",VLOOKUP($A84,Entry!A:D,2,FALSE))</f>
        <v>Liam Moden</v>
      </c>
      <c r="M84" s="51" t="str">
        <f>IF(A84="","",VLOOKUP($A84,Entry!A:D,3,FALSE))</f>
        <v>Accrington Road Runners</v>
      </c>
      <c r="N84" s="51" t="str">
        <f>IF(A84="","",IF(VLOOKUP($A84,Entry!A:D,4,FALSE)="","M",VLOOKUP($A84,Entry!A:D,4,FALSE)))</f>
        <v>M55</v>
      </c>
      <c r="O84" s="52" t="str">
        <f>IF(A84="","",IF(VLOOKUP($A84,Entry!A:E,5,FALSE)="Y","Y",""))</f>
        <v/>
      </c>
      <c r="P84" s="52" t="e">
        <f>VLOOKUP(Finish!A84,Summit!A:B,2,FALSE)</f>
        <v>#N/A</v>
      </c>
      <c r="Q84" s="52" t="str">
        <f>IF(AND(ROW()&gt;4,COUNTIF($N$4:$N84,$N84)=1),"*","")</f>
        <v/>
      </c>
      <c r="R84" s="75">
        <f>F84</f>
        <v>7.2511574074074076E-2</v>
      </c>
      <c r="S84" s="52">
        <f>H84</f>
        <v>81</v>
      </c>
    </row>
    <row r="85" spans="1:19" x14ac:dyDescent="0.25">
      <c r="A85" s="1">
        <v>294</v>
      </c>
      <c r="B85" s="73" t="str">
        <f>IF(A85="","ready",IF(COUNTIF(Entry!A:A,A85)=0,"unknown number",IF(MATCH(A85,A:A,0)&lt;ROW(),"duplicate number","OK")))</f>
        <v>OK</v>
      </c>
      <c r="C85" s="1">
        <f>C84</f>
        <v>1</v>
      </c>
      <c r="D85" s="1">
        <v>49</v>
      </c>
      <c r="E85" s="1">
        <v>27</v>
      </c>
      <c r="F85" s="75">
        <f>($C85+$D85/60+$E85/3600)/24</f>
        <v>7.6006944444444446E-2</v>
      </c>
      <c r="G85" s="74" t="str">
        <f>IF(ROW()&lt;5,"",IF(A85="","ready",IF(F85&lt;F84,"time error","OK")))</f>
        <v>OK</v>
      </c>
      <c r="H85" s="52">
        <f>ROW()-3</f>
        <v>82</v>
      </c>
      <c r="I85" s="52" t="str">
        <f>IF(A85="","",N85&amp;":"&amp;COUNTIF(N$4:N85,N85))</f>
        <v>M70:4</v>
      </c>
      <c r="J85" s="52" t="str">
        <f>IF(LEFT(N85,1)="L",COUNTIF(N$4:N85,"L*"),"")</f>
        <v/>
      </c>
      <c r="K85" s="52" t="str">
        <f>IF(LEFT(N85,1)="V","MV",IF(LEFT(N85,2)="LV","LV",""))</f>
        <v/>
      </c>
      <c r="L85" s="51" t="str">
        <f>IF(A85="","",VLOOKUP($A85,Entry!A:D,2,FALSE))</f>
        <v>Neil Hargreaves</v>
      </c>
      <c r="M85" s="51" t="str">
        <f>IF(A85="","",VLOOKUP($A85,Entry!A:D,3,FALSE))</f>
        <v>unattached</v>
      </c>
      <c r="N85" s="51" t="str">
        <f>IF(A85="","",IF(VLOOKUP($A85,Entry!A:D,4,FALSE)="","M",VLOOKUP($A85,Entry!A:D,4,FALSE)))</f>
        <v>M70</v>
      </c>
      <c r="O85" s="52" t="str">
        <f>IF(A85="","",IF(VLOOKUP($A85,Entry!A:E,5,FALSE)="Y","Y",""))</f>
        <v/>
      </c>
      <c r="P85" s="52" t="e">
        <f>VLOOKUP(Finish!A85,Summit!A:B,2,FALSE)</f>
        <v>#N/A</v>
      </c>
      <c r="Q85" s="52" t="str">
        <f>IF(AND(ROW()&gt;4,COUNTIF($N$4:$N85,$N85)=1),"*","")</f>
        <v/>
      </c>
      <c r="R85" s="75">
        <f>F85</f>
        <v>7.6006944444444446E-2</v>
      </c>
      <c r="S85" s="52">
        <f>H85</f>
        <v>82</v>
      </c>
    </row>
    <row r="86" spans="1:19" x14ac:dyDescent="0.25">
      <c r="A86" s="1">
        <v>292</v>
      </c>
      <c r="B86" s="73" t="str">
        <f>IF(A86="","ready",IF(COUNTIF(Entry!A:A,A86)=0,"unknown number",IF(MATCH(A86,A:A,0)&lt;ROW(),"duplicate number","OK")))</f>
        <v>OK</v>
      </c>
      <c r="C86" s="1">
        <v>2</v>
      </c>
      <c r="D86" s="1">
        <v>2</v>
      </c>
      <c r="E86" s="1">
        <v>30</v>
      </c>
      <c r="F86" s="75">
        <f>($C86+$D86/60+$E86/3600)/24</f>
        <v>8.5069444444444434E-2</v>
      </c>
      <c r="G86" s="74" t="str">
        <f>IF(ROW()&lt;5,"",IF(A86="","ready",IF(F86&lt;F85,"time error","OK")))</f>
        <v>OK</v>
      </c>
      <c r="H86" s="52">
        <f>ROW()-3</f>
        <v>83</v>
      </c>
      <c r="I86" s="52" t="str">
        <f>IF(A86="","",N86&amp;":"&amp;COUNTIF(N$4:N86,N86))</f>
        <v>W60:4</v>
      </c>
      <c r="J86" s="52" t="str">
        <f>IF(LEFT(N86,1)="L",COUNTIF(N$4:N86,"L*"),"")</f>
        <v/>
      </c>
      <c r="K86" s="52" t="str">
        <f>IF(LEFT(N86,1)="V","MV",IF(LEFT(N86,2)="LV","LV",""))</f>
        <v/>
      </c>
      <c r="L86" s="51" t="str">
        <f>IF(A86="","",VLOOKUP($A86,Entry!A:D,2,FALSE))</f>
        <v>Hilary Farren</v>
      </c>
      <c r="M86" s="51" t="str">
        <f>IF(A86="","",VLOOKUP($A86,Entry!A:D,3,FALSE))</f>
        <v>Rossendale Harriers</v>
      </c>
      <c r="N86" s="51" t="str">
        <f>IF(A86="","",IF(VLOOKUP($A86,Entry!A:D,4,FALSE)="","M",VLOOKUP($A86,Entry!A:D,4,FALSE)))</f>
        <v>W60</v>
      </c>
      <c r="O86" s="52" t="str">
        <f>IF(A86="","",IF(VLOOKUP($A86,Entry!A:E,5,FALSE)="Y","Y",""))</f>
        <v/>
      </c>
      <c r="P86" s="52" t="e">
        <f>VLOOKUP(Finish!A86,Summit!A:B,2,FALSE)</f>
        <v>#N/A</v>
      </c>
      <c r="Q86" s="52" t="str">
        <f>IF(AND(ROW()&gt;4,COUNTIF($N$4:$N86,$N86)=1),"*","")</f>
        <v/>
      </c>
      <c r="R86" s="75">
        <f>F86</f>
        <v>8.5069444444444434E-2</v>
      </c>
      <c r="S86" s="52">
        <f>H86</f>
        <v>83</v>
      </c>
    </row>
    <row r="87" spans="1:19" x14ac:dyDescent="0.25">
      <c r="A87" s="1"/>
      <c r="B87" s="73" t="str">
        <f>IF(A87="","ready",IF(COUNTIF(Entry!A:A,A87)=0,"unknown number",IF(MATCH(A87,A:A,0)&lt;ROW(),"duplicate number","OK")))</f>
        <v>ready</v>
      </c>
      <c r="C87" s="1">
        <f>C86</f>
        <v>2</v>
      </c>
      <c r="D87" s="1">
        <f>D86</f>
        <v>2</v>
      </c>
      <c r="E87" s="1"/>
      <c r="F87" s="75">
        <f>($C87+$D87/60+$E87/3600)/24</f>
        <v>8.4722222222222213E-2</v>
      </c>
      <c r="G87" s="74" t="str">
        <f>IF(ROW()&lt;5,"",IF(A87="","ready",IF(F87&lt;F86,"time error","OK")))</f>
        <v>ready</v>
      </c>
      <c r="H87" s="52">
        <f>ROW()-3</f>
        <v>84</v>
      </c>
      <c r="I87" s="52" t="str">
        <f>IF(A87="","",N87&amp;":"&amp;COUNTIF(N$4:N87,N87))</f>
        <v/>
      </c>
      <c r="J87" s="52" t="str">
        <f>IF(LEFT(N87,1)="L",COUNTIF(N$4:N87,"L*"),"")</f>
        <v/>
      </c>
      <c r="K87" s="52" t="str">
        <f>IF(LEFT(N87,1)="V","MV",IF(LEFT(N87,2)="LV","LV",""))</f>
        <v/>
      </c>
      <c r="L87" s="51" t="str">
        <f>IF(A87="","",VLOOKUP($A87,Entry!A:D,2,FALSE))</f>
        <v/>
      </c>
      <c r="M87" s="51" t="str">
        <f>IF(A87="","",VLOOKUP($A87,Entry!A:D,3,FALSE))</f>
        <v/>
      </c>
      <c r="N87" s="51" t="str">
        <f>IF(A87="","",IF(VLOOKUP($A87,Entry!A:D,4,FALSE)="","M",VLOOKUP($A87,Entry!A:D,4,FALSE)))</f>
        <v/>
      </c>
      <c r="O87" s="52" t="str">
        <f>IF(A87="","",IF(VLOOKUP($A87,Entry!A:E,5,FALSE)="Y","Y",""))</f>
        <v/>
      </c>
      <c r="P87" s="52" t="e">
        <f>VLOOKUP(Finish!A87,Summit!A:B,2,FALSE)</f>
        <v>#N/A</v>
      </c>
      <c r="Q87" s="52" t="str">
        <f>IF(AND(ROW()&gt;4,COUNTIF($N$4:$N87,$N87)=1),"*","")</f>
        <v>*</v>
      </c>
      <c r="R87" s="75">
        <f>F87</f>
        <v>8.4722222222222213E-2</v>
      </c>
      <c r="S87" s="52">
        <f>H87</f>
        <v>84</v>
      </c>
    </row>
    <row r="88" spans="1:19" x14ac:dyDescent="0.25">
      <c r="A88" s="1"/>
      <c r="B88" s="73" t="str">
        <f>IF(A88="","ready",IF(COUNTIF(Entry!A:A,A88)=0,"unknown number",IF(MATCH(A88,A:A,0)&lt;ROW(),"duplicate number","OK")))</f>
        <v>ready</v>
      </c>
      <c r="C88" s="1">
        <f>C87</f>
        <v>2</v>
      </c>
      <c r="D88" s="1">
        <f>D87</f>
        <v>2</v>
      </c>
      <c r="E88" s="1"/>
      <c r="F88" s="75">
        <f>($C88+$D88/60+$E88/3600)/24</f>
        <v>8.4722222222222213E-2</v>
      </c>
      <c r="G88" s="74" t="str">
        <f>IF(ROW()&lt;5,"",IF(A88="","ready",IF(F88&lt;F87,"time error","OK")))</f>
        <v>ready</v>
      </c>
      <c r="H88" s="52">
        <f>ROW()-3</f>
        <v>85</v>
      </c>
      <c r="I88" s="52" t="str">
        <f>IF(A88="","",N88&amp;":"&amp;COUNTIF(N$4:N88,N88))</f>
        <v/>
      </c>
      <c r="J88" s="52" t="str">
        <f>IF(LEFT(N88,1)="L",COUNTIF(N$4:N88,"L*"),"")</f>
        <v/>
      </c>
      <c r="K88" s="52" t="str">
        <f>IF(LEFT(N88,1)="V","MV",IF(LEFT(N88,2)="LV","LV",""))</f>
        <v/>
      </c>
      <c r="L88" s="51" t="str">
        <f>IF(A88="","",VLOOKUP($A88,Entry!A:D,2,FALSE))</f>
        <v/>
      </c>
      <c r="M88" s="51" t="str">
        <f>IF(A88="","",VLOOKUP($A88,Entry!A:D,3,FALSE))</f>
        <v/>
      </c>
      <c r="N88" s="51" t="str">
        <f>IF(A88="","",IF(VLOOKUP($A88,Entry!A:D,4,FALSE)="","M",VLOOKUP($A88,Entry!A:D,4,FALSE)))</f>
        <v/>
      </c>
      <c r="O88" s="52" t="str">
        <f>IF(A88="","",IF(VLOOKUP($A88,Entry!A:E,5,FALSE)="Y","Y",""))</f>
        <v/>
      </c>
      <c r="P88" s="52" t="e">
        <f>VLOOKUP(Finish!A88,Summit!A:B,2,FALSE)</f>
        <v>#N/A</v>
      </c>
      <c r="Q88" s="52" t="str">
        <f>IF(AND(ROW()&gt;4,COUNTIF($N$4:$N88,$N88)=1),"*","")</f>
        <v/>
      </c>
      <c r="R88" s="75">
        <f>F88</f>
        <v>8.4722222222222213E-2</v>
      </c>
      <c r="S88" s="52">
        <f>H88</f>
        <v>85</v>
      </c>
    </row>
    <row r="89" spans="1:19" x14ac:dyDescent="0.25">
      <c r="A89" s="1"/>
      <c r="B89" s="73" t="str">
        <f>IF(A89="","ready",IF(COUNTIF(Entry!A:A,A89)=0,"unknown number",IF(MATCH(A89,A:A,0)&lt;ROW(),"duplicate number","OK")))</f>
        <v>ready</v>
      </c>
      <c r="C89" s="1">
        <f>C88</f>
        <v>2</v>
      </c>
      <c r="D89" s="1">
        <f>D88</f>
        <v>2</v>
      </c>
      <c r="E89" s="1"/>
      <c r="F89" s="75">
        <f>($C89+$D89/60+$E89/3600)/24</f>
        <v>8.4722222222222213E-2</v>
      </c>
      <c r="G89" s="74" t="str">
        <f>IF(ROW()&lt;5,"",IF(A89="","ready",IF(F89&lt;F88,"time error","OK")))</f>
        <v>ready</v>
      </c>
      <c r="H89" s="52">
        <f>ROW()-3</f>
        <v>86</v>
      </c>
      <c r="I89" s="52" t="str">
        <f>IF(A89="","",N89&amp;":"&amp;COUNTIF(N$4:N89,N89))</f>
        <v/>
      </c>
      <c r="J89" s="52" t="str">
        <f>IF(LEFT(N89,1)="L",COUNTIF(N$4:N89,"L*"),"")</f>
        <v/>
      </c>
      <c r="K89" s="52" t="str">
        <f>IF(LEFT(N89,1)="V","MV",IF(LEFT(N89,2)="LV","LV",""))</f>
        <v/>
      </c>
      <c r="L89" s="51" t="str">
        <f>IF(A89="","",VLOOKUP($A89,Entry!A:D,2,FALSE))</f>
        <v/>
      </c>
      <c r="M89" s="51" t="str">
        <f>IF(A89="","",VLOOKUP($A89,Entry!A:D,3,FALSE))</f>
        <v/>
      </c>
      <c r="N89" s="51" t="str">
        <f>IF(A89="","",IF(VLOOKUP($A89,Entry!A:D,4,FALSE)="","M",VLOOKUP($A89,Entry!A:D,4,FALSE)))</f>
        <v/>
      </c>
      <c r="O89" s="52" t="str">
        <f>IF(A89="","",IF(VLOOKUP($A89,Entry!A:E,5,FALSE)="Y","Y",""))</f>
        <v/>
      </c>
      <c r="P89" s="52" t="e">
        <f>VLOOKUP(Finish!A89,Summit!A:B,2,FALSE)</f>
        <v>#N/A</v>
      </c>
      <c r="Q89" s="52" t="str">
        <f>IF(AND(ROW()&gt;4,COUNTIF($N$4:$N89,$N89)=1),"*","")</f>
        <v/>
      </c>
      <c r="R89" s="75">
        <f>F89</f>
        <v>8.4722222222222213E-2</v>
      </c>
      <c r="S89" s="52">
        <f>H89</f>
        <v>86</v>
      </c>
    </row>
    <row r="90" spans="1:19" x14ac:dyDescent="0.25">
      <c r="A90" s="1"/>
      <c r="B90" s="73" t="str">
        <f>IF(A90="","ready",IF(COUNTIF(Entry!A:A,A90)=0,"unknown number",IF(MATCH(A90,A:A,0)&lt;ROW(),"duplicate number","OK")))</f>
        <v>ready</v>
      </c>
      <c r="C90" s="1">
        <f>C89</f>
        <v>2</v>
      </c>
      <c r="D90" s="1">
        <f>D89</f>
        <v>2</v>
      </c>
      <c r="E90" s="1"/>
      <c r="F90" s="75">
        <f>($C90+$D90/60+$E90/3600)/24</f>
        <v>8.4722222222222213E-2</v>
      </c>
      <c r="G90" s="74" t="str">
        <f>IF(ROW()&lt;5,"",IF(A90="","ready",IF(F90&lt;F89,"time error","OK")))</f>
        <v>ready</v>
      </c>
      <c r="H90" s="52">
        <f>ROW()-3</f>
        <v>87</v>
      </c>
      <c r="I90" s="52" t="str">
        <f>IF(A90="","",N90&amp;":"&amp;COUNTIF(N$4:N90,N90))</f>
        <v/>
      </c>
      <c r="J90" s="52" t="str">
        <f>IF(LEFT(N90,1)="L",COUNTIF(N$4:N90,"L*"),"")</f>
        <v/>
      </c>
      <c r="K90" s="52" t="str">
        <f>IF(LEFT(N90,1)="V","MV",IF(LEFT(N90,2)="LV","LV",""))</f>
        <v/>
      </c>
      <c r="L90" s="51" t="str">
        <f>IF(A90="","",VLOOKUP($A90,Entry!A:D,2,FALSE))</f>
        <v/>
      </c>
      <c r="M90" s="51" t="str">
        <f>IF(A90="","",VLOOKUP($A90,Entry!A:D,3,FALSE))</f>
        <v/>
      </c>
      <c r="N90" s="51" t="str">
        <f>IF(A90="","",IF(VLOOKUP($A90,Entry!A:D,4,FALSE)="","M",VLOOKUP($A90,Entry!A:D,4,FALSE)))</f>
        <v/>
      </c>
      <c r="O90" s="52" t="str">
        <f>IF(A90="","",IF(VLOOKUP($A90,Entry!A:E,5,FALSE)="Y","Y",""))</f>
        <v/>
      </c>
      <c r="P90" s="52" t="e">
        <f>VLOOKUP(Finish!A90,Summit!A:B,2,FALSE)</f>
        <v>#N/A</v>
      </c>
      <c r="Q90" s="52" t="str">
        <f>IF(AND(ROW()&gt;4,COUNTIF($N$4:$N90,$N90)=1),"*","")</f>
        <v/>
      </c>
      <c r="R90" s="75">
        <f>F90</f>
        <v>8.4722222222222213E-2</v>
      </c>
      <c r="S90" s="52">
        <f>H90</f>
        <v>87</v>
      </c>
    </row>
    <row r="91" spans="1:19" x14ac:dyDescent="0.25">
      <c r="A91" s="1"/>
      <c r="B91" s="73" t="str">
        <f>IF(A91="","ready",IF(COUNTIF(Entry!A:A,A91)=0,"unknown number",IF(MATCH(A91,A:A,0)&lt;ROW(),"duplicate number","OK")))</f>
        <v>ready</v>
      </c>
      <c r="C91" s="1">
        <f>C90</f>
        <v>2</v>
      </c>
      <c r="D91" s="1">
        <f>D90</f>
        <v>2</v>
      </c>
      <c r="E91" s="1"/>
      <c r="F91" s="75">
        <f>($C91+$D91/60+$E91/3600)/24</f>
        <v>8.4722222222222213E-2</v>
      </c>
      <c r="G91" s="74" t="str">
        <f>IF(ROW()&lt;5,"",IF(A91="","ready",IF(F91&lt;F90,"time error","OK")))</f>
        <v>ready</v>
      </c>
      <c r="H91" s="52">
        <f>ROW()-3</f>
        <v>88</v>
      </c>
      <c r="I91" s="52" t="str">
        <f>IF(A91="","",N91&amp;":"&amp;COUNTIF(N$4:N91,N91))</f>
        <v/>
      </c>
      <c r="J91" s="52" t="str">
        <f>IF(LEFT(N91,1)="L",COUNTIF(N$4:N91,"L*"),"")</f>
        <v/>
      </c>
      <c r="K91" s="52" t="str">
        <f>IF(LEFT(N91,1)="V","MV",IF(LEFT(N91,2)="LV","LV",""))</f>
        <v/>
      </c>
      <c r="L91" s="51" t="str">
        <f>IF(A91="","",VLOOKUP($A91,Entry!A:D,2,FALSE))</f>
        <v/>
      </c>
      <c r="M91" s="51" t="str">
        <f>IF(A91="","",VLOOKUP($A91,Entry!A:D,3,FALSE))</f>
        <v/>
      </c>
      <c r="N91" s="51" t="str">
        <f>IF(A91="","",IF(VLOOKUP($A91,Entry!A:D,4,FALSE)="","M",VLOOKUP($A91,Entry!A:D,4,FALSE)))</f>
        <v/>
      </c>
      <c r="O91" s="52" t="str">
        <f>IF(A91="","",IF(VLOOKUP($A91,Entry!A:E,5,FALSE)="Y","Y",""))</f>
        <v/>
      </c>
      <c r="P91" s="52" t="e">
        <f>VLOOKUP(Finish!A91,Summit!A:B,2,FALSE)</f>
        <v>#N/A</v>
      </c>
      <c r="Q91" s="52" t="str">
        <f>IF(AND(ROW()&gt;4,COUNTIF($N$4:$N91,$N91)=1),"*","")</f>
        <v/>
      </c>
      <c r="R91" s="75">
        <f>F91</f>
        <v>8.4722222222222213E-2</v>
      </c>
      <c r="S91" s="52">
        <f>H91</f>
        <v>88</v>
      </c>
    </row>
    <row r="92" spans="1:19" x14ac:dyDescent="0.25">
      <c r="A92" s="1"/>
      <c r="B92" s="73" t="str">
        <f>IF(A92="","ready",IF(COUNTIF(Entry!A:A,A92)=0,"unknown number",IF(MATCH(A92,A:A,0)&lt;ROW(),"duplicate number","OK")))</f>
        <v>ready</v>
      </c>
      <c r="C92" s="1">
        <f>C91</f>
        <v>2</v>
      </c>
      <c r="D92" s="1">
        <f>D91</f>
        <v>2</v>
      </c>
      <c r="E92" s="1"/>
      <c r="F92" s="75">
        <f>($C92+$D92/60+$E92/3600)/24</f>
        <v>8.4722222222222213E-2</v>
      </c>
      <c r="G92" s="74" t="str">
        <f>IF(ROW()&lt;5,"",IF(A92="","ready",IF(F92&lt;F91,"time error","OK")))</f>
        <v>ready</v>
      </c>
      <c r="H92" s="52">
        <f>ROW()-3</f>
        <v>89</v>
      </c>
      <c r="I92" s="52" t="str">
        <f>IF(A92="","",N92&amp;":"&amp;COUNTIF(N$4:N92,N92))</f>
        <v/>
      </c>
      <c r="J92" s="52" t="str">
        <f>IF(LEFT(N92,1)="L",COUNTIF(N$4:N92,"L*"),"")</f>
        <v/>
      </c>
      <c r="K92" s="52" t="str">
        <f>IF(LEFT(N92,1)="V","MV",IF(LEFT(N92,2)="LV","LV",""))</f>
        <v/>
      </c>
      <c r="L92" s="51" t="str">
        <f>IF(A92="","",VLOOKUP($A92,Entry!A:D,2,FALSE))</f>
        <v/>
      </c>
      <c r="M92" s="51" t="str">
        <f>IF(A92="","",VLOOKUP($A92,Entry!A:D,3,FALSE))</f>
        <v/>
      </c>
      <c r="N92" s="51" t="str">
        <f>IF(A92="","",IF(VLOOKUP($A92,Entry!A:D,4,FALSE)="","M",VLOOKUP($A92,Entry!A:D,4,FALSE)))</f>
        <v/>
      </c>
      <c r="O92" s="52" t="str">
        <f>IF(A92="","",IF(VLOOKUP($A92,Entry!A:E,5,FALSE)="Y","Y",""))</f>
        <v/>
      </c>
      <c r="P92" s="52" t="e">
        <f>VLOOKUP(Finish!A92,Summit!A:B,2,FALSE)</f>
        <v>#N/A</v>
      </c>
      <c r="Q92" s="52" t="str">
        <f>IF(AND(ROW()&gt;4,COUNTIF($N$4:$N92,$N92)=1),"*","")</f>
        <v/>
      </c>
      <c r="R92" s="75">
        <f>F92</f>
        <v>8.4722222222222213E-2</v>
      </c>
      <c r="S92" s="52">
        <f>H92</f>
        <v>89</v>
      </c>
    </row>
    <row r="93" spans="1:19" x14ac:dyDescent="0.25">
      <c r="A93" s="1"/>
      <c r="B93" s="73" t="str">
        <f>IF(A93="","ready",IF(COUNTIF(Entry!A:A,A93)=0,"unknown number",IF(MATCH(A93,A:A,0)&lt;ROW(),"duplicate number","OK")))</f>
        <v>ready</v>
      </c>
      <c r="C93" s="1">
        <f>C92</f>
        <v>2</v>
      </c>
      <c r="D93" s="1">
        <f>D92</f>
        <v>2</v>
      </c>
      <c r="E93" s="1"/>
      <c r="F93" s="75">
        <f>($C93+$D93/60+$E93/3600)/24</f>
        <v>8.4722222222222213E-2</v>
      </c>
      <c r="G93" s="74" t="str">
        <f>IF(ROW()&lt;5,"",IF(A93="","ready",IF(F93&lt;F92,"time error","OK")))</f>
        <v>ready</v>
      </c>
      <c r="H93" s="52">
        <f>ROW()-3</f>
        <v>90</v>
      </c>
      <c r="I93" s="52" t="str">
        <f>IF(A93="","",N93&amp;":"&amp;COUNTIF(N$4:N93,N93))</f>
        <v/>
      </c>
      <c r="J93" s="52" t="str">
        <f>IF(LEFT(N93,1)="L",COUNTIF(N$4:N93,"L*"),"")</f>
        <v/>
      </c>
      <c r="K93" s="52" t="str">
        <f>IF(LEFT(N93,1)="V","MV",IF(LEFT(N93,2)="LV","LV",""))</f>
        <v/>
      </c>
      <c r="L93" s="51" t="str">
        <f>IF(A93="","",VLOOKUP($A93,Entry!A:D,2,FALSE))</f>
        <v/>
      </c>
      <c r="M93" s="51" t="str">
        <f>IF(A93="","",VLOOKUP($A93,Entry!A:D,3,FALSE))</f>
        <v/>
      </c>
      <c r="N93" s="51" t="str">
        <f>IF(A93="","",IF(VLOOKUP($A93,Entry!A:D,4,FALSE)="","M",VLOOKUP($A93,Entry!A:D,4,FALSE)))</f>
        <v/>
      </c>
      <c r="O93" s="52" t="str">
        <f>IF(A93="","",IF(VLOOKUP($A93,Entry!A:E,5,FALSE)="Y","Y",""))</f>
        <v/>
      </c>
      <c r="P93" s="52" t="e">
        <f>VLOOKUP(Finish!A93,Summit!A:B,2,FALSE)</f>
        <v>#N/A</v>
      </c>
      <c r="Q93" s="52" t="str">
        <f>IF(AND(ROW()&gt;4,COUNTIF($N$4:$N93,$N93)=1),"*","")</f>
        <v/>
      </c>
      <c r="R93" s="75">
        <f>F93</f>
        <v>8.4722222222222213E-2</v>
      </c>
      <c r="S93" s="52">
        <f>H93</f>
        <v>90</v>
      </c>
    </row>
    <row r="94" spans="1:19" x14ac:dyDescent="0.25">
      <c r="A94" s="1"/>
      <c r="B94" s="73" t="str">
        <f>IF(A94="","ready",IF(COUNTIF(Entry!A:A,A94)=0,"unknown number",IF(MATCH(A94,A:A,0)&lt;ROW(),"duplicate number","OK")))</f>
        <v>ready</v>
      </c>
      <c r="C94" s="1">
        <f>C93</f>
        <v>2</v>
      </c>
      <c r="D94" s="1">
        <f>D93</f>
        <v>2</v>
      </c>
      <c r="E94" s="1"/>
      <c r="F94" s="75">
        <f>($C94+$D94/60+$E94/3600)/24</f>
        <v>8.4722222222222213E-2</v>
      </c>
      <c r="G94" s="74" t="str">
        <f>IF(ROW()&lt;5,"",IF(A94="","ready",IF(F94&lt;F93,"time error","OK")))</f>
        <v>ready</v>
      </c>
      <c r="H94" s="52">
        <f>ROW()-3</f>
        <v>91</v>
      </c>
      <c r="I94" s="52" t="str">
        <f>IF(A94="","",N94&amp;":"&amp;COUNTIF(N$4:N94,N94))</f>
        <v/>
      </c>
      <c r="J94" s="52" t="str">
        <f>IF(LEFT(N94,1)="L",COUNTIF(N$4:N94,"L*"),"")</f>
        <v/>
      </c>
      <c r="K94" s="52" t="str">
        <f>IF(LEFT(N94,1)="V","MV",IF(LEFT(N94,2)="LV","LV",""))</f>
        <v/>
      </c>
      <c r="L94" s="51" t="str">
        <f>IF(A94="","",VLOOKUP($A94,Entry!A:D,2,FALSE))</f>
        <v/>
      </c>
      <c r="M94" s="51" t="str">
        <f>IF(A94="","",VLOOKUP($A94,Entry!A:D,3,FALSE))</f>
        <v/>
      </c>
      <c r="N94" s="51" t="str">
        <f>IF(A94="","",IF(VLOOKUP($A94,Entry!A:D,4,FALSE)="","M",VLOOKUP($A94,Entry!A:D,4,FALSE)))</f>
        <v/>
      </c>
      <c r="O94" s="52" t="str">
        <f>IF(A94="","",IF(VLOOKUP($A94,Entry!A:E,5,FALSE)="Y","Y",""))</f>
        <v/>
      </c>
      <c r="P94" s="52" t="e">
        <f>VLOOKUP(Finish!A94,Summit!A:B,2,FALSE)</f>
        <v>#N/A</v>
      </c>
      <c r="Q94" s="52" t="str">
        <f>IF(AND(ROW()&gt;4,COUNTIF($N$4:$N94,$N94)=1),"*","")</f>
        <v/>
      </c>
      <c r="R94" s="75">
        <f>F94</f>
        <v>8.4722222222222213E-2</v>
      </c>
      <c r="S94" s="52">
        <f>H94</f>
        <v>91</v>
      </c>
    </row>
    <row r="95" spans="1:19" x14ac:dyDescent="0.25">
      <c r="A95" s="1"/>
      <c r="B95" s="73" t="str">
        <f>IF(A95="","ready",IF(COUNTIF(Entry!A:A,A95)=0,"unknown number",IF(MATCH(A95,A:A,0)&lt;ROW(),"duplicate number","OK")))</f>
        <v>ready</v>
      </c>
      <c r="C95" s="1">
        <f>C94</f>
        <v>2</v>
      </c>
      <c r="D95" s="1">
        <f>D94</f>
        <v>2</v>
      </c>
      <c r="E95" s="1"/>
      <c r="F95" s="75">
        <f>($C95+$D95/60+$E95/3600)/24</f>
        <v>8.4722222222222213E-2</v>
      </c>
      <c r="G95" s="74" t="str">
        <f>IF(ROW()&lt;5,"",IF(A95="","ready",IF(F95&lt;F94,"time error","OK")))</f>
        <v>ready</v>
      </c>
      <c r="H95" s="52">
        <f>ROW()-3</f>
        <v>92</v>
      </c>
      <c r="I95" s="52" t="str">
        <f>IF(A95="","",N95&amp;":"&amp;COUNTIF(N$4:N95,N95))</f>
        <v/>
      </c>
      <c r="J95" s="52" t="str">
        <f>IF(LEFT(N95,1)="L",COUNTIF(N$4:N95,"L*"),"")</f>
        <v/>
      </c>
      <c r="K95" s="52" t="str">
        <f>IF(LEFT(N95,1)="V","MV",IF(LEFT(N95,2)="LV","LV",""))</f>
        <v/>
      </c>
      <c r="L95" s="51" t="str">
        <f>IF(A95="","",VLOOKUP($A95,Entry!A:D,2,FALSE))</f>
        <v/>
      </c>
      <c r="M95" s="51" t="str">
        <f>IF(A95="","",VLOOKUP($A95,Entry!A:D,3,FALSE))</f>
        <v/>
      </c>
      <c r="N95" s="51" t="str">
        <f>IF(A95="","",IF(VLOOKUP($A95,Entry!A:D,4,FALSE)="","M",VLOOKUP($A95,Entry!A:D,4,FALSE)))</f>
        <v/>
      </c>
      <c r="O95" s="52" t="str">
        <f>IF(A95="","",IF(VLOOKUP($A95,Entry!A:E,5,FALSE)="Y","Y",""))</f>
        <v/>
      </c>
      <c r="P95" s="52" t="e">
        <f>VLOOKUP(Finish!A95,Summit!A:B,2,FALSE)</f>
        <v>#N/A</v>
      </c>
      <c r="Q95" s="52" t="str">
        <f>IF(AND(ROW()&gt;4,COUNTIF($N$4:$N95,$N95)=1),"*","")</f>
        <v/>
      </c>
      <c r="R95" s="75">
        <f>F95</f>
        <v>8.4722222222222213E-2</v>
      </c>
      <c r="S95" s="52">
        <f>H95</f>
        <v>92</v>
      </c>
    </row>
    <row r="96" spans="1:19" x14ac:dyDescent="0.25">
      <c r="A96" s="1"/>
      <c r="B96" s="73" t="str">
        <f>IF(A96="","ready",IF(COUNTIF(Entry!A:A,A96)=0,"unknown number",IF(MATCH(A96,A:A,0)&lt;ROW(),"duplicate number","OK")))</f>
        <v>ready</v>
      </c>
      <c r="C96" s="1">
        <f>C95</f>
        <v>2</v>
      </c>
      <c r="D96" s="1">
        <f>D95</f>
        <v>2</v>
      </c>
      <c r="E96" s="1"/>
      <c r="F96" s="75">
        <f>($C96+$D96/60+$E96/3600)/24</f>
        <v>8.4722222222222213E-2</v>
      </c>
      <c r="G96" s="74" t="str">
        <f>IF(ROW()&lt;5,"",IF(A96="","ready",IF(F96&lt;F95,"time error","OK")))</f>
        <v>ready</v>
      </c>
      <c r="H96" s="52">
        <f>ROW()-3</f>
        <v>93</v>
      </c>
      <c r="I96" s="52" t="str">
        <f>IF(A96="","",N96&amp;":"&amp;COUNTIF(N$4:N96,N96))</f>
        <v/>
      </c>
      <c r="J96" s="52" t="str">
        <f>IF(LEFT(N96,1)="L",COUNTIF(N$4:N96,"L*"),"")</f>
        <v/>
      </c>
      <c r="K96" s="52" t="str">
        <f>IF(LEFT(N96,1)="V","MV",IF(LEFT(N96,2)="LV","LV",""))</f>
        <v/>
      </c>
      <c r="L96" s="51" t="str">
        <f>IF(A96="","",VLOOKUP($A96,Entry!A:D,2,FALSE))</f>
        <v/>
      </c>
      <c r="M96" s="51" t="str">
        <f>IF(A96="","",VLOOKUP($A96,Entry!A:D,3,FALSE))</f>
        <v/>
      </c>
      <c r="N96" s="51" t="str">
        <f>IF(A96="","",IF(VLOOKUP($A96,Entry!A:D,4,FALSE)="","M",VLOOKUP($A96,Entry!A:D,4,FALSE)))</f>
        <v/>
      </c>
      <c r="O96" s="52" t="str">
        <f>IF(A96="","",IF(VLOOKUP($A96,Entry!A:E,5,FALSE)="Y","Y",""))</f>
        <v/>
      </c>
      <c r="P96" s="52" t="e">
        <f>VLOOKUP(Finish!A96,Summit!A:B,2,FALSE)</f>
        <v>#N/A</v>
      </c>
      <c r="Q96" s="52" t="str">
        <f>IF(AND(ROW()&gt;4,COUNTIF($N$4:$N96,$N96)=1),"*","")</f>
        <v/>
      </c>
      <c r="R96" s="75">
        <f>F96</f>
        <v>8.4722222222222213E-2</v>
      </c>
      <c r="S96" s="52">
        <f>H96</f>
        <v>93</v>
      </c>
    </row>
    <row r="97" spans="1:19" x14ac:dyDescent="0.25">
      <c r="A97" s="1"/>
      <c r="B97" s="73" t="str">
        <f>IF(A97="","ready",IF(COUNTIF(Entry!A:A,A97)=0,"unknown number",IF(MATCH(A97,A:A,0)&lt;ROW(),"duplicate number","OK")))</f>
        <v>ready</v>
      </c>
      <c r="C97" s="1">
        <f>C96</f>
        <v>2</v>
      </c>
      <c r="D97" s="1">
        <f>D96</f>
        <v>2</v>
      </c>
      <c r="E97" s="1"/>
      <c r="F97" s="75">
        <f>($C97+$D97/60+$E97/3600)/24</f>
        <v>8.4722222222222213E-2</v>
      </c>
      <c r="G97" s="74" t="str">
        <f>IF(ROW()&lt;5,"",IF(A97="","ready",IF(F97&lt;F96,"time error","OK")))</f>
        <v>ready</v>
      </c>
      <c r="H97" s="52">
        <f>ROW()-3</f>
        <v>94</v>
      </c>
      <c r="I97" s="52" t="str">
        <f>IF(A97="","",N97&amp;":"&amp;COUNTIF(N$4:N97,N97))</f>
        <v/>
      </c>
      <c r="J97" s="52" t="str">
        <f>IF(LEFT(N97,1)="L",COUNTIF(N$4:N97,"L*"),"")</f>
        <v/>
      </c>
      <c r="K97" s="52" t="str">
        <f>IF(LEFT(N97,1)="V","MV",IF(LEFT(N97,2)="LV","LV",""))</f>
        <v/>
      </c>
      <c r="L97" s="51" t="str">
        <f>IF(A97="","",VLOOKUP($A97,Entry!A:D,2,FALSE))</f>
        <v/>
      </c>
      <c r="M97" s="51" t="str">
        <f>IF(A97="","",VLOOKUP($A97,Entry!A:D,3,FALSE))</f>
        <v/>
      </c>
      <c r="N97" s="51" t="str">
        <f>IF(A97="","",IF(VLOOKUP($A97,Entry!A:D,4,FALSE)="","M",VLOOKUP($A97,Entry!A:D,4,FALSE)))</f>
        <v/>
      </c>
      <c r="O97" s="52" t="str">
        <f>IF(A97="","",IF(VLOOKUP($A97,Entry!A:E,5,FALSE)="Y","Y",""))</f>
        <v/>
      </c>
      <c r="P97" s="52" t="e">
        <f>VLOOKUP(Finish!A97,Summit!A:B,2,FALSE)</f>
        <v>#N/A</v>
      </c>
      <c r="Q97" s="52" t="str">
        <f>IF(AND(ROW()&gt;4,COUNTIF($N$4:$N97,$N97)=1),"*","")</f>
        <v/>
      </c>
      <c r="R97" s="75">
        <f>F97</f>
        <v>8.4722222222222213E-2</v>
      </c>
      <c r="S97" s="52">
        <f>H97</f>
        <v>94</v>
      </c>
    </row>
    <row r="98" spans="1:19" x14ac:dyDescent="0.25">
      <c r="A98" s="1"/>
      <c r="B98" s="73" t="str">
        <f>IF(A98="","ready",IF(COUNTIF(Entry!A:A,A98)=0,"unknown number",IF(MATCH(A98,A:A,0)&lt;ROW(),"duplicate number","OK")))</f>
        <v>ready</v>
      </c>
      <c r="C98" s="1">
        <f>C97</f>
        <v>2</v>
      </c>
      <c r="D98" s="1">
        <f>D97</f>
        <v>2</v>
      </c>
      <c r="E98" s="1"/>
      <c r="F98" s="75">
        <f>($C98+$D98/60+$E98/3600)/24</f>
        <v>8.4722222222222213E-2</v>
      </c>
      <c r="G98" s="74" t="str">
        <f>IF(ROW()&lt;5,"",IF(A98="","ready",IF(F98&lt;F97,"time error","OK")))</f>
        <v>ready</v>
      </c>
      <c r="H98" s="52">
        <f>ROW()-3</f>
        <v>95</v>
      </c>
      <c r="I98" s="52" t="str">
        <f>IF(A98="","",N98&amp;":"&amp;COUNTIF(N$4:N98,N98))</f>
        <v/>
      </c>
      <c r="J98" s="52" t="str">
        <f>IF(LEFT(N98,1)="L",COUNTIF(N$4:N98,"L*"),"")</f>
        <v/>
      </c>
      <c r="K98" s="52" t="str">
        <f>IF(LEFT(N98,1)="V","MV",IF(LEFT(N98,2)="LV","LV",""))</f>
        <v/>
      </c>
      <c r="L98" s="51" t="str">
        <f>IF(A98="","",VLOOKUP($A98,Entry!A:D,2,FALSE))</f>
        <v/>
      </c>
      <c r="M98" s="51" t="str">
        <f>IF(A98="","",VLOOKUP($A98,Entry!A:D,3,FALSE))</f>
        <v/>
      </c>
      <c r="N98" s="51" t="str">
        <f>IF(A98="","",IF(VLOOKUP($A98,Entry!A:D,4,FALSE)="","M",VLOOKUP($A98,Entry!A:D,4,FALSE)))</f>
        <v/>
      </c>
      <c r="O98" s="52" t="str">
        <f>IF(A98="","",IF(VLOOKUP($A98,Entry!A:E,5,FALSE)="Y","Y",""))</f>
        <v/>
      </c>
      <c r="P98" s="52" t="e">
        <f>VLOOKUP(Finish!A98,Summit!A:B,2,FALSE)</f>
        <v>#N/A</v>
      </c>
      <c r="Q98" s="52" t="str">
        <f>IF(AND(ROW()&gt;4,COUNTIF($N$4:$N98,$N98)=1),"*","")</f>
        <v/>
      </c>
      <c r="R98" s="75">
        <f>F98</f>
        <v>8.4722222222222213E-2</v>
      </c>
      <c r="S98" s="52">
        <f>H98</f>
        <v>95</v>
      </c>
    </row>
    <row r="99" spans="1:19" x14ac:dyDescent="0.25">
      <c r="A99" s="1"/>
      <c r="B99" s="73" t="str">
        <f>IF(A99="","ready",IF(COUNTIF(Entry!A:A,A99)=0,"unknown number",IF(MATCH(A99,A:A,0)&lt;ROW(),"duplicate number","OK")))</f>
        <v>ready</v>
      </c>
      <c r="C99" s="1">
        <f>C98</f>
        <v>2</v>
      </c>
      <c r="D99" s="1">
        <f>D98</f>
        <v>2</v>
      </c>
      <c r="E99" s="1"/>
      <c r="F99" s="75">
        <f>($C99+$D99/60+$E99/3600)/24</f>
        <v>8.4722222222222213E-2</v>
      </c>
      <c r="G99" s="74" t="str">
        <f>IF(ROW()&lt;5,"",IF(A99="","ready",IF(F99&lt;F98,"time error","OK")))</f>
        <v>ready</v>
      </c>
      <c r="H99" s="52">
        <f>ROW()-3</f>
        <v>96</v>
      </c>
      <c r="I99" s="52" t="str">
        <f>IF(A99="","",N99&amp;":"&amp;COUNTIF(N$4:N99,N99))</f>
        <v/>
      </c>
      <c r="J99" s="52" t="str">
        <f>IF(LEFT(N99,1)="L",COUNTIF(N$4:N99,"L*"),"")</f>
        <v/>
      </c>
      <c r="K99" s="52" t="str">
        <f>IF(LEFT(N99,1)="V","MV",IF(LEFT(N99,2)="LV","LV",""))</f>
        <v/>
      </c>
      <c r="L99" s="51" t="str">
        <f>IF(A99="","",VLOOKUP($A99,Entry!A:D,2,FALSE))</f>
        <v/>
      </c>
      <c r="M99" s="51" t="str">
        <f>IF(A99="","",VLOOKUP($A99,Entry!A:D,3,FALSE))</f>
        <v/>
      </c>
      <c r="N99" s="51" t="str">
        <f>IF(A99="","",IF(VLOOKUP($A99,Entry!A:D,4,FALSE)="","M",VLOOKUP($A99,Entry!A:D,4,FALSE)))</f>
        <v/>
      </c>
      <c r="O99" s="52" t="str">
        <f>IF(A99="","",IF(VLOOKUP($A99,Entry!A:E,5,FALSE)="Y","Y",""))</f>
        <v/>
      </c>
      <c r="P99" s="52" t="e">
        <f>VLOOKUP(Finish!A99,Summit!A:B,2,FALSE)</f>
        <v>#N/A</v>
      </c>
      <c r="Q99" s="52" t="str">
        <f>IF(AND(ROW()&gt;4,COUNTIF($N$4:$N99,$N99)=1),"*","")</f>
        <v/>
      </c>
      <c r="R99" s="75">
        <f>F99</f>
        <v>8.4722222222222213E-2</v>
      </c>
      <c r="S99" s="52">
        <f>H99</f>
        <v>96</v>
      </c>
    </row>
    <row r="100" spans="1:19" x14ac:dyDescent="0.25">
      <c r="A100" s="1"/>
      <c r="B100" s="73" t="str">
        <f>IF(A100="","ready",IF(COUNTIF(Entry!A:A,A100)=0,"unknown number",IF(MATCH(A100,A:A,0)&lt;ROW(),"duplicate number","OK")))</f>
        <v>ready</v>
      </c>
      <c r="C100" s="1">
        <f>C99</f>
        <v>2</v>
      </c>
      <c r="D100" s="1">
        <f>D99</f>
        <v>2</v>
      </c>
      <c r="E100" s="1"/>
      <c r="F100" s="75">
        <f>($C100+$D100/60+$E100/3600)/24</f>
        <v>8.4722222222222213E-2</v>
      </c>
      <c r="G100" s="74" t="str">
        <f>IF(ROW()&lt;5,"",IF(A100="","ready",IF(F100&lt;F99,"time error","OK")))</f>
        <v>ready</v>
      </c>
      <c r="H100" s="52">
        <f>ROW()-3</f>
        <v>97</v>
      </c>
      <c r="I100" s="52" t="str">
        <f>IF(A100="","",N100&amp;":"&amp;COUNTIF(N$4:N100,N100))</f>
        <v/>
      </c>
      <c r="J100" s="52" t="str">
        <f>IF(LEFT(N100,1)="L",COUNTIF(N$4:N100,"L*"),"")</f>
        <v/>
      </c>
      <c r="K100" s="52" t="str">
        <f>IF(LEFT(N100,1)="V","MV",IF(LEFT(N100,2)="LV","LV",""))</f>
        <v/>
      </c>
      <c r="L100" s="51" t="str">
        <f>IF(A100="","",VLOOKUP($A100,Entry!A:D,2,FALSE))</f>
        <v/>
      </c>
      <c r="M100" s="51" t="str">
        <f>IF(A100="","",VLOOKUP($A100,Entry!A:D,3,FALSE))</f>
        <v/>
      </c>
      <c r="N100" s="51" t="str">
        <f>IF(A100="","",IF(VLOOKUP($A100,Entry!A:D,4,FALSE)="","M",VLOOKUP($A100,Entry!A:D,4,FALSE)))</f>
        <v/>
      </c>
      <c r="O100" s="52" t="str">
        <f>IF(A100="","",IF(VLOOKUP($A100,Entry!A:E,5,FALSE)="Y","Y",""))</f>
        <v/>
      </c>
      <c r="P100" s="52" t="e">
        <f>VLOOKUP(Finish!A100,Summit!A:B,2,FALSE)</f>
        <v>#N/A</v>
      </c>
      <c r="Q100" s="52" t="str">
        <f>IF(AND(ROW()&gt;4,COUNTIF($N$4:$N100,$N100)=1),"*","")</f>
        <v/>
      </c>
      <c r="R100" s="75">
        <f>F100</f>
        <v>8.4722222222222213E-2</v>
      </c>
      <c r="S100" s="52">
        <f>H100</f>
        <v>97</v>
      </c>
    </row>
    <row r="101" spans="1:19" x14ac:dyDescent="0.25">
      <c r="A101" s="1"/>
      <c r="B101" s="73" t="str">
        <f>IF(A101="","ready",IF(COUNTIF(Entry!A:A,A101)=0,"unknown number",IF(MATCH(A101,A:A,0)&lt;ROW(),"duplicate number","OK")))</f>
        <v>ready</v>
      </c>
      <c r="C101" s="1">
        <f>C100</f>
        <v>2</v>
      </c>
      <c r="D101" s="1">
        <f>D100</f>
        <v>2</v>
      </c>
      <c r="E101" s="1"/>
      <c r="F101" s="75">
        <f>($C101+$D101/60+$E101/3600)/24</f>
        <v>8.4722222222222213E-2</v>
      </c>
      <c r="G101" s="74" t="str">
        <f>IF(ROW()&lt;5,"",IF(A101="","ready",IF(F101&lt;F100,"time error","OK")))</f>
        <v>ready</v>
      </c>
      <c r="H101" s="52">
        <f>ROW()-3</f>
        <v>98</v>
      </c>
      <c r="I101" s="52" t="str">
        <f>IF(A101="","",N101&amp;":"&amp;COUNTIF(N$4:N101,N101))</f>
        <v/>
      </c>
      <c r="J101" s="52" t="str">
        <f>IF(LEFT(N101,1)="L",COUNTIF(N$4:N101,"L*"),"")</f>
        <v/>
      </c>
      <c r="K101" s="52" t="str">
        <f>IF(LEFT(N101,1)="V","MV",IF(LEFT(N101,2)="LV","LV",""))</f>
        <v/>
      </c>
      <c r="L101" s="51" t="str">
        <f>IF(A101="","",VLOOKUP($A101,Entry!A:D,2,FALSE))</f>
        <v/>
      </c>
      <c r="M101" s="51" t="str">
        <f>IF(A101="","",VLOOKUP($A101,Entry!A:D,3,FALSE))</f>
        <v/>
      </c>
      <c r="N101" s="51" t="str">
        <f>IF(A101="","",IF(VLOOKUP($A101,Entry!A:D,4,FALSE)="","M",VLOOKUP($A101,Entry!A:D,4,FALSE)))</f>
        <v/>
      </c>
      <c r="O101" s="52" t="str">
        <f>IF(A101="","",IF(VLOOKUP($A101,Entry!A:E,5,FALSE)="Y","Y",""))</f>
        <v/>
      </c>
      <c r="P101" s="52" t="e">
        <f>VLOOKUP(Finish!A101,Summit!A:B,2,FALSE)</f>
        <v>#N/A</v>
      </c>
      <c r="Q101" s="52" t="str">
        <f>IF(AND(ROW()&gt;4,COUNTIF($N$4:$N101,$N101)=1),"*","")</f>
        <v/>
      </c>
      <c r="R101" s="75">
        <f>F101</f>
        <v>8.4722222222222213E-2</v>
      </c>
      <c r="S101" s="52">
        <f>H101</f>
        <v>98</v>
      </c>
    </row>
    <row r="102" spans="1:19" x14ac:dyDescent="0.25">
      <c r="A102" s="1"/>
      <c r="B102" s="73" t="str">
        <f>IF(A102="","ready",IF(COUNTIF(Entry!A:A,A102)=0,"unknown number",IF(MATCH(A102,A:A,0)&lt;ROW(),"duplicate number","OK")))</f>
        <v>ready</v>
      </c>
      <c r="C102" s="1">
        <f>C101</f>
        <v>2</v>
      </c>
      <c r="D102" s="1">
        <f>D101</f>
        <v>2</v>
      </c>
      <c r="E102" s="1"/>
      <c r="F102" s="75">
        <f>($C102+$D102/60+$E102/3600)/24</f>
        <v>8.4722222222222213E-2</v>
      </c>
      <c r="G102" s="74" t="str">
        <f>IF(ROW()&lt;5,"",IF(A102="","ready",IF(F102&lt;F101,"time error","OK")))</f>
        <v>ready</v>
      </c>
      <c r="H102" s="52">
        <f>ROW()-3</f>
        <v>99</v>
      </c>
      <c r="I102" s="52" t="str">
        <f>IF(A102="","",N102&amp;":"&amp;COUNTIF(N$4:N102,N102))</f>
        <v/>
      </c>
      <c r="J102" s="52" t="str">
        <f>IF(LEFT(N102,1)="L",COUNTIF(N$4:N102,"L*"),"")</f>
        <v/>
      </c>
      <c r="K102" s="52" t="str">
        <f>IF(LEFT(N102,1)="V","MV",IF(LEFT(N102,2)="LV","LV",""))</f>
        <v/>
      </c>
      <c r="L102" s="51" t="str">
        <f>IF(A102="","",VLOOKUP($A102,Entry!A:D,2,FALSE))</f>
        <v/>
      </c>
      <c r="M102" s="51" t="str">
        <f>IF(A102="","",VLOOKUP($A102,Entry!A:D,3,FALSE))</f>
        <v/>
      </c>
      <c r="N102" s="51" t="str">
        <f>IF(A102="","",IF(VLOOKUP($A102,Entry!A:D,4,FALSE)="","M",VLOOKUP($A102,Entry!A:D,4,FALSE)))</f>
        <v/>
      </c>
      <c r="O102" s="52" t="str">
        <f>IF(A102="","",IF(VLOOKUP($A102,Entry!A:E,5,FALSE)="Y","Y",""))</f>
        <v/>
      </c>
      <c r="P102" s="52" t="e">
        <f>VLOOKUP(Finish!A102,Summit!A:B,2,FALSE)</f>
        <v>#N/A</v>
      </c>
      <c r="Q102" s="52" t="str">
        <f>IF(AND(ROW()&gt;4,COUNTIF($N$4:$N102,$N102)=1),"*","")</f>
        <v/>
      </c>
      <c r="R102" s="75">
        <f>F102</f>
        <v>8.4722222222222213E-2</v>
      </c>
      <c r="S102" s="52">
        <f>H102</f>
        <v>99</v>
      </c>
    </row>
    <row r="103" spans="1:19" x14ac:dyDescent="0.25">
      <c r="A103" s="1"/>
      <c r="B103" s="73" t="str">
        <f>IF(A103="","ready",IF(COUNTIF(Entry!A:A,A103)=0,"unknown number",IF(MATCH(A103,A:A,0)&lt;ROW(),"duplicate number","OK")))</f>
        <v>ready</v>
      </c>
      <c r="C103" s="1">
        <f>C102</f>
        <v>2</v>
      </c>
      <c r="D103" s="1">
        <f>D102</f>
        <v>2</v>
      </c>
      <c r="E103" s="1"/>
      <c r="F103" s="75">
        <f>($C103+$D103/60+$E103/3600)/24</f>
        <v>8.4722222222222213E-2</v>
      </c>
      <c r="G103" s="74" t="str">
        <f>IF(ROW()&lt;5,"",IF(A103="","ready",IF(F103&lt;F102,"time error","OK")))</f>
        <v>ready</v>
      </c>
      <c r="H103" s="52">
        <f>ROW()-3</f>
        <v>100</v>
      </c>
      <c r="I103" s="52" t="str">
        <f>IF(A103="","",N103&amp;":"&amp;COUNTIF(N$4:N103,N103))</f>
        <v/>
      </c>
      <c r="J103" s="52" t="str">
        <f>IF(LEFT(N103,1)="L",COUNTIF(N$4:N103,"L*"),"")</f>
        <v/>
      </c>
      <c r="K103" s="52" t="str">
        <f>IF(LEFT(N103,1)="V","MV",IF(LEFT(N103,2)="LV","LV",""))</f>
        <v/>
      </c>
      <c r="L103" s="51" t="str">
        <f>IF(A103="","",VLOOKUP($A103,Entry!A:D,2,FALSE))</f>
        <v/>
      </c>
      <c r="M103" s="51" t="str">
        <f>IF(A103="","",VLOOKUP($A103,Entry!A:D,3,FALSE))</f>
        <v/>
      </c>
      <c r="N103" s="51" t="str">
        <f>IF(A103="","",IF(VLOOKUP($A103,Entry!A:D,4,FALSE)="","M",VLOOKUP($A103,Entry!A:D,4,FALSE)))</f>
        <v/>
      </c>
      <c r="O103" s="52" t="str">
        <f>IF(A103="","",IF(VLOOKUP($A103,Entry!A:E,5,FALSE)="Y","Y",""))</f>
        <v/>
      </c>
      <c r="P103" s="52" t="e">
        <f>VLOOKUP(Finish!A103,Summit!A:B,2,FALSE)</f>
        <v>#N/A</v>
      </c>
      <c r="Q103" s="52" t="str">
        <f>IF(AND(ROW()&gt;4,COUNTIF($N$4:$N103,$N103)=1),"*","")</f>
        <v/>
      </c>
      <c r="R103" s="75">
        <f>F103</f>
        <v>8.4722222222222213E-2</v>
      </c>
      <c r="S103" s="52">
        <f>H103</f>
        <v>100</v>
      </c>
    </row>
    <row r="104" spans="1:19" x14ac:dyDescent="0.25">
      <c r="A104" s="1"/>
      <c r="B104" s="73" t="str">
        <f>IF(A104="","ready",IF(COUNTIF(Entry!A:A,A104)=0,"unknown number",IF(MATCH(A104,A:A,0)&lt;ROW(),"duplicate number","OK")))</f>
        <v>ready</v>
      </c>
      <c r="C104" s="1">
        <f>C103</f>
        <v>2</v>
      </c>
      <c r="D104" s="1">
        <f>D103</f>
        <v>2</v>
      </c>
      <c r="E104" s="1"/>
      <c r="F104" s="75">
        <f>($C104+$D104/60+$E104/3600)/24</f>
        <v>8.4722222222222213E-2</v>
      </c>
      <c r="G104" s="74" t="str">
        <f>IF(ROW()&lt;5,"",IF(A104="","ready",IF(F104&lt;F103,"time error","OK")))</f>
        <v>ready</v>
      </c>
      <c r="H104" s="52">
        <f>ROW()-3</f>
        <v>101</v>
      </c>
      <c r="I104" s="52" t="str">
        <f>IF(A104="","",N104&amp;":"&amp;COUNTIF(N$4:N104,N104))</f>
        <v/>
      </c>
      <c r="J104" s="52" t="str">
        <f>IF(LEFT(N104,1)="L",COUNTIF(N$4:N104,"L*"),"")</f>
        <v/>
      </c>
      <c r="K104" s="52" t="str">
        <f>IF(LEFT(N104,1)="V","MV",IF(LEFT(N104,2)="LV","LV",""))</f>
        <v/>
      </c>
      <c r="L104" s="51" t="str">
        <f>IF(A104="","",VLOOKUP($A104,Entry!A:D,2,FALSE))</f>
        <v/>
      </c>
      <c r="M104" s="51" t="str">
        <f>IF(A104="","",VLOOKUP($A104,Entry!A:D,3,FALSE))</f>
        <v/>
      </c>
      <c r="N104" s="51" t="str">
        <f>IF(A104="","",IF(VLOOKUP($A104,Entry!A:D,4,FALSE)="","M",VLOOKUP($A104,Entry!A:D,4,FALSE)))</f>
        <v/>
      </c>
      <c r="O104" s="52" t="str">
        <f>IF(A104="","",IF(VLOOKUP($A104,Entry!A:E,5,FALSE)="Y","Y",""))</f>
        <v/>
      </c>
      <c r="P104" s="52" t="e">
        <f>VLOOKUP(Finish!A104,Summit!A:B,2,FALSE)</f>
        <v>#N/A</v>
      </c>
      <c r="Q104" s="52" t="str">
        <f>IF(AND(ROW()&gt;4,COUNTIF($N$4:$N104,$N104)=1),"*","")</f>
        <v/>
      </c>
      <c r="R104" s="75">
        <f>F104</f>
        <v>8.4722222222222213E-2</v>
      </c>
      <c r="S104" s="52">
        <f>H104</f>
        <v>101</v>
      </c>
    </row>
    <row r="105" spans="1:19" x14ac:dyDescent="0.25">
      <c r="A105" s="1"/>
      <c r="B105" s="73" t="str">
        <f>IF(A105="","ready",IF(COUNTIF(Entry!A:A,A105)=0,"unknown number",IF(MATCH(A105,A:A,0)&lt;ROW(),"duplicate number","OK")))</f>
        <v>ready</v>
      </c>
      <c r="C105" s="1">
        <f>C104</f>
        <v>2</v>
      </c>
      <c r="D105" s="1">
        <f>D104</f>
        <v>2</v>
      </c>
      <c r="E105" s="1"/>
      <c r="F105" s="75">
        <f>($C105+$D105/60+$E105/3600)/24</f>
        <v>8.4722222222222213E-2</v>
      </c>
      <c r="G105" s="74" t="str">
        <f>IF(ROW()&lt;5,"",IF(A105="","ready",IF(F105&lt;F104,"time error","OK")))</f>
        <v>ready</v>
      </c>
      <c r="H105" s="52">
        <f>ROW()-3</f>
        <v>102</v>
      </c>
      <c r="I105" s="52" t="str">
        <f>IF(A105="","",N105&amp;":"&amp;COUNTIF(N$4:N105,N105))</f>
        <v/>
      </c>
      <c r="J105" s="52" t="str">
        <f>IF(LEFT(N105,1)="L",COUNTIF(N$4:N105,"L*"),"")</f>
        <v/>
      </c>
      <c r="K105" s="52" t="str">
        <f>IF(LEFT(N105,1)="V","MV",IF(LEFT(N105,2)="LV","LV",""))</f>
        <v/>
      </c>
      <c r="L105" s="51" t="str">
        <f>IF(A105="","",VLOOKUP($A105,Entry!A:D,2,FALSE))</f>
        <v/>
      </c>
      <c r="M105" s="51" t="str">
        <f>IF(A105="","",VLOOKUP($A105,Entry!A:D,3,FALSE))</f>
        <v/>
      </c>
      <c r="N105" s="51" t="str">
        <f>IF(A105="","",IF(VLOOKUP($A105,Entry!A:D,4,FALSE)="","M",VLOOKUP($A105,Entry!A:D,4,FALSE)))</f>
        <v/>
      </c>
      <c r="O105" s="52" t="str">
        <f>IF(A105="","",IF(VLOOKUP($A105,Entry!A:E,5,FALSE)="Y","Y",""))</f>
        <v/>
      </c>
      <c r="P105" s="52" t="e">
        <f>VLOOKUP(Finish!A105,Summit!A:B,2,FALSE)</f>
        <v>#N/A</v>
      </c>
      <c r="Q105" s="52" t="str">
        <f>IF(AND(ROW()&gt;4,COUNTIF($N$4:$N105,$N105)=1),"*","")</f>
        <v/>
      </c>
      <c r="R105" s="75">
        <f>F105</f>
        <v>8.4722222222222213E-2</v>
      </c>
      <c r="S105" s="52">
        <f>H105</f>
        <v>102</v>
      </c>
    </row>
    <row r="106" spans="1:19" x14ac:dyDescent="0.25">
      <c r="A106" s="1"/>
      <c r="B106" s="73" t="str">
        <f>IF(A106="","ready",IF(COUNTIF(Entry!A:A,A106)=0,"unknown number",IF(MATCH(A106,A:A,0)&lt;ROW(),"duplicate number","OK")))</f>
        <v>ready</v>
      </c>
      <c r="C106" s="1">
        <f>C105</f>
        <v>2</v>
      </c>
      <c r="D106" s="1">
        <f>D105</f>
        <v>2</v>
      </c>
      <c r="E106" s="1"/>
      <c r="F106" s="75">
        <f>($C106+$D106/60+$E106/3600)/24</f>
        <v>8.4722222222222213E-2</v>
      </c>
      <c r="G106" s="74" t="str">
        <f>IF(ROW()&lt;5,"",IF(A106="","ready",IF(F106&lt;F105,"time error","OK")))</f>
        <v>ready</v>
      </c>
      <c r="H106" s="52">
        <f>ROW()-3</f>
        <v>103</v>
      </c>
      <c r="I106" s="52" t="str">
        <f>IF(A106="","",N106&amp;":"&amp;COUNTIF(N$4:N106,N106))</f>
        <v/>
      </c>
      <c r="J106" s="52" t="str">
        <f>IF(LEFT(N106,1)="L",COUNTIF(N$4:N106,"L*"),"")</f>
        <v/>
      </c>
      <c r="K106" s="52" t="str">
        <f>IF(LEFT(N106,1)="V","MV",IF(LEFT(N106,2)="LV","LV",""))</f>
        <v/>
      </c>
      <c r="L106" s="51" t="str">
        <f>IF(A106="","",VLOOKUP($A106,Entry!A:D,2,FALSE))</f>
        <v/>
      </c>
      <c r="M106" s="51" t="str">
        <f>IF(A106="","",VLOOKUP($A106,Entry!A:D,3,FALSE))</f>
        <v/>
      </c>
      <c r="N106" s="51" t="str">
        <f>IF(A106="","",IF(VLOOKUP($A106,Entry!A:D,4,FALSE)="","M",VLOOKUP($A106,Entry!A:D,4,FALSE)))</f>
        <v/>
      </c>
      <c r="O106" s="52" t="str">
        <f>IF(A106="","",IF(VLOOKUP($A106,Entry!A:E,5,FALSE)="Y","Y",""))</f>
        <v/>
      </c>
      <c r="P106" s="52" t="e">
        <f>VLOOKUP(Finish!A106,Summit!A:B,2,FALSE)</f>
        <v>#N/A</v>
      </c>
      <c r="Q106" s="52" t="str">
        <f>IF(AND(ROW()&gt;4,COUNTIF($N$4:$N106,$N106)=1),"*","")</f>
        <v/>
      </c>
      <c r="R106" s="75">
        <f>F106</f>
        <v>8.4722222222222213E-2</v>
      </c>
      <c r="S106" s="52">
        <f>H106</f>
        <v>103</v>
      </c>
    </row>
    <row r="107" spans="1:19" x14ac:dyDescent="0.25">
      <c r="A107" s="1"/>
      <c r="B107" s="73" t="str">
        <f>IF(A107="","ready",IF(COUNTIF(Entry!A:A,A107)=0,"unknown number",IF(MATCH(A107,A:A,0)&lt;ROW(),"duplicate number","OK")))</f>
        <v>ready</v>
      </c>
      <c r="C107" s="1">
        <f>C106</f>
        <v>2</v>
      </c>
      <c r="D107" s="1">
        <f>D106</f>
        <v>2</v>
      </c>
      <c r="E107" s="1"/>
      <c r="F107" s="75">
        <f>($C107+$D107/60+$E107/3600)/24</f>
        <v>8.4722222222222213E-2</v>
      </c>
      <c r="G107" s="74" t="str">
        <f>IF(ROW()&lt;5,"",IF(A107="","ready",IF(F107&lt;F106,"time error","OK")))</f>
        <v>ready</v>
      </c>
      <c r="H107" s="52">
        <f>ROW()-3</f>
        <v>104</v>
      </c>
      <c r="I107" s="52" t="str">
        <f>IF(A107="","",N107&amp;":"&amp;COUNTIF(N$4:N107,N107))</f>
        <v/>
      </c>
      <c r="J107" s="52" t="str">
        <f>IF(LEFT(N107,1)="L",COUNTIF(N$4:N107,"L*"),"")</f>
        <v/>
      </c>
      <c r="K107" s="52" t="str">
        <f>IF(LEFT(N107,1)="V","MV",IF(LEFT(N107,2)="LV","LV",""))</f>
        <v/>
      </c>
      <c r="L107" s="51" t="str">
        <f>IF(A107="","",VLOOKUP($A107,Entry!A:D,2,FALSE))</f>
        <v/>
      </c>
      <c r="M107" s="51" t="str">
        <f>IF(A107="","",VLOOKUP($A107,Entry!A:D,3,FALSE))</f>
        <v/>
      </c>
      <c r="N107" s="51" t="str">
        <f>IF(A107="","",IF(VLOOKUP($A107,Entry!A:D,4,FALSE)="","M",VLOOKUP($A107,Entry!A:D,4,FALSE)))</f>
        <v/>
      </c>
      <c r="O107" s="52" t="str">
        <f>IF(A107="","",IF(VLOOKUP($A107,Entry!A:E,5,FALSE)="Y","Y",""))</f>
        <v/>
      </c>
      <c r="P107" s="52" t="e">
        <f>VLOOKUP(Finish!A107,Summit!A:B,2,FALSE)</f>
        <v>#N/A</v>
      </c>
      <c r="Q107" s="52" t="str">
        <f>IF(AND(ROW()&gt;4,COUNTIF($N$4:$N107,$N107)=1),"*","")</f>
        <v/>
      </c>
      <c r="R107" s="75">
        <f>F107</f>
        <v>8.4722222222222213E-2</v>
      </c>
      <c r="S107" s="52">
        <f>H107</f>
        <v>104</v>
      </c>
    </row>
    <row r="108" spans="1:19" x14ac:dyDescent="0.25">
      <c r="A108" s="1"/>
      <c r="B108" s="73" t="str">
        <f>IF(A108="","ready",IF(COUNTIF(Entry!A:A,A108)=0,"unknown number",IF(MATCH(A108,A:A,0)&lt;ROW(),"duplicate number","OK")))</f>
        <v>ready</v>
      </c>
      <c r="C108" s="1">
        <f>C107</f>
        <v>2</v>
      </c>
      <c r="D108" s="1">
        <f>D107</f>
        <v>2</v>
      </c>
      <c r="E108" s="1"/>
      <c r="F108" s="75">
        <f>($C108+$D108/60+$E108/3600)/24</f>
        <v>8.4722222222222213E-2</v>
      </c>
      <c r="G108" s="74" t="str">
        <f>IF(ROW()&lt;5,"",IF(A108="","ready",IF(F108&lt;F107,"time error","OK")))</f>
        <v>ready</v>
      </c>
      <c r="H108" s="52">
        <f>ROW()-3</f>
        <v>105</v>
      </c>
      <c r="I108" s="52" t="str">
        <f>IF(A108="","",N108&amp;":"&amp;COUNTIF(N$4:N108,N108))</f>
        <v/>
      </c>
      <c r="J108" s="52" t="str">
        <f>IF(LEFT(N108,1)="L",COUNTIF(N$4:N108,"L*"),"")</f>
        <v/>
      </c>
      <c r="K108" s="52" t="str">
        <f>IF(LEFT(N108,1)="V","MV",IF(LEFT(N108,2)="LV","LV",""))</f>
        <v/>
      </c>
      <c r="L108" s="51" t="str">
        <f>IF(A108="","",VLOOKUP($A108,Entry!A:D,2,FALSE))</f>
        <v/>
      </c>
      <c r="M108" s="51" t="str">
        <f>IF(A108="","",VLOOKUP($A108,Entry!A:D,3,FALSE))</f>
        <v/>
      </c>
      <c r="N108" s="51" t="str">
        <f>IF(A108="","",IF(VLOOKUP($A108,Entry!A:D,4,FALSE)="","M",VLOOKUP($A108,Entry!A:D,4,FALSE)))</f>
        <v/>
      </c>
      <c r="O108" s="52" t="str">
        <f>IF(A108="","",IF(VLOOKUP($A108,Entry!A:E,5,FALSE)="Y","Y",""))</f>
        <v/>
      </c>
      <c r="P108" s="52" t="e">
        <f>VLOOKUP(Finish!A108,Summit!A:B,2,FALSE)</f>
        <v>#N/A</v>
      </c>
      <c r="Q108" s="52" t="str">
        <f>IF(AND(ROW()&gt;4,COUNTIF($N$4:$N108,$N108)=1),"*","")</f>
        <v/>
      </c>
      <c r="R108" s="75">
        <f>F108</f>
        <v>8.4722222222222213E-2</v>
      </c>
      <c r="S108" s="52">
        <f>H108</f>
        <v>105</v>
      </c>
    </row>
    <row r="109" spans="1:19" x14ac:dyDescent="0.25">
      <c r="A109" s="1"/>
      <c r="B109" s="73" t="str">
        <f>IF(A109="","ready",IF(COUNTIF(Entry!A:A,A109)=0,"unknown number",IF(MATCH(A109,A:A,0)&lt;ROW(),"duplicate number","OK")))</f>
        <v>ready</v>
      </c>
      <c r="C109" s="1">
        <f>C108</f>
        <v>2</v>
      </c>
      <c r="D109" s="1">
        <f>D108</f>
        <v>2</v>
      </c>
      <c r="E109" s="1"/>
      <c r="F109" s="75">
        <f>($C109+$D109/60+$E109/3600)/24</f>
        <v>8.4722222222222213E-2</v>
      </c>
      <c r="G109" s="74" t="str">
        <f>IF(ROW()&lt;5,"",IF(A109="","ready",IF(F109&lt;F108,"time error","OK")))</f>
        <v>ready</v>
      </c>
      <c r="H109" s="52">
        <f>ROW()-3</f>
        <v>106</v>
      </c>
      <c r="I109" s="52" t="str">
        <f>IF(A109="","",N109&amp;":"&amp;COUNTIF(N$4:N109,N109))</f>
        <v/>
      </c>
      <c r="J109" s="52" t="str">
        <f>IF(LEFT(N109,1)="L",COUNTIF(N$4:N109,"L*"),"")</f>
        <v/>
      </c>
      <c r="K109" s="52" t="str">
        <f>IF(LEFT(N109,1)="V","MV",IF(LEFT(N109,2)="LV","LV",""))</f>
        <v/>
      </c>
      <c r="L109" s="51" t="str">
        <f>IF(A109="","",VLOOKUP($A109,Entry!A:D,2,FALSE))</f>
        <v/>
      </c>
      <c r="M109" s="51" t="str">
        <f>IF(A109="","",VLOOKUP($A109,Entry!A:D,3,FALSE))</f>
        <v/>
      </c>
      <c r="N109" s="51" t="str">
        <f>IF(A109="","",IF(VLOOKUP($A109,Entry!A:D,4,FALSE)="","M",VLOOKUP($A109,Entry!A:D,4,FALSE)))</f>
        <v/>
      </c>
      <c r="O109" s="52" t="str">
        <f>IF(A109="","",IF(VLOOKUP($A109,Entry!A:E,5,FALSE)="Y","Y",""))</f>
        <v/>
      </c>
      <c r="P109" s="52" t="e">
        <f>VLOOKUP(Finish!A109,Summit!A:B,2,FALSE)</f>
        <v>#N/A</v>
      </c>
      <c r="Q109" s="52" t="str">
        <f>IF(AND(ROW()&gt;4,COUNTIF($N$4:$N109,$N109)=1),"*","")</f>
        <v/>
      </c>
      <c r="R109" s="75">
        <f>F109</f>
        <v>8.4722222222222213E-2</v>
      </c>
      <c r="S109" s="52">
        <f>H109</f>
        <v>106</v>
      </c>
    </row>
    <row r="110" spans="1:19" x14ac:dyDescent="0.25">
      <c r="A110" s="1"/>
      <c r="B110" s="73" t="str">
        <f>IF(A110="","ready",IF(COUNTIF(Entry!A:A,A110)=0,"unknown number",IF(MATCH(A110,A:A,0)&lt;ROW(),"duplicate number","OK")))</f>
        <v>ready</v>
      </c>
      <c r="C110" s="1">
        <f>C109</f>
        <v>2</v>
      </c>
      <c r="D110" s="1">
        <f>D109</f>
        <v>2</v>
      </c>
      <c r="E110" s="1"/>
      <c r="F110" s="75">
        <f>($C110+$D110/60+$E110/3600)/24</f>
        <v>8.4722222222222213E-2</v>
      </c>
      <c r="G110" s="74" t="str">
        <f>IF(ROW()&lt;5,"",IF(A110="","ready",IF(F110&lt;F109,"time error","OK")))</f>
        <v>ready</v>
      </c>
      <c r="H110" s="52">
        <f>ROW()-3</f>
        <v>107</v>
      </c>
      <c r="I110" s="52" t="str">
        <f>IF(A110="","",N110&amp;":"&amp;COUNTIF(N$4:N110,N110))</f>
        <v/>
      </c>
      <c r="J110" s="52" t="str">
        <f>IF(LEFT(N110,1)="L",COUNTIF(N$4:N110,"L*"),"")</f>
        <v/>
      </c>
      <c r="K110" s="52" t="str">
        <f>IF(LEFT(N110,1)="V","MV",IF(LEFT(N110,2)="LV","LV",""))</f>
        <v/>
      </c>
      <c r="L110" s="51" t="str">
        <f>IF(A110="","",VLOOKUP($A110,Entry!A:D,2,FALSE))</f>
        <v/>
      </c>
      <c r="M110" s="51" t="str">
        <f>IF(A110="","",VLOOKUP($A110,Entry!A:D,3,FALSE))</f>
        <v/>
      </c>
      <c r="N110" s="51" t="str">
        <f>IF(A110="","",IF(VLOOKUP($A110,Entry!A:D,4,FALSE)="","M",VLOOKUP($A110,Entry!A:D,4,FALSE)))</f>
        <v/>
      </c>
      <c r="O110" s="52" t="str">
        <f>IF(A110="","",IF(VLOOKUP($A110,Entry!A:E,5,FALSE)="Y","Y",""))</f>
        <v/>
      </c>
      <c r="P110" s="52" t="e">
        <f>VLOOKUP(Finish!A110,Summit!A:B,2,FALSE)</f>
        <v>#N/A</v>
      </c>
      <c r="Q110" s="52" t="str">
        <f>IF(AND(ROW()&gt;4,COUNTIF($N$4:$N110,$N110)=1),"*","")</f>
        <v/>
      </c>
      <c r="R110" s="75">
        <f>F110</f>
        <v>8.4722222222222213E-2</v>
      </c>
      <c r="S110" s="52">
        <f>H110</f>
        <v>107</v>
      </c>
    </row>
    <row r="111" spans="1:19" x14ac:dyDescent="0.25">
      <c r="A111" s="1"/>
      <c r="B111" s="73" t="str">
        <f>IF(A111="","ready",IF(COUNTIF(Entry!A:A,A111)=0,"unknown number",IF(MATCH(A111,A:A,0)&lt;ROW(),"duplicate number","OK")))</f>
        <v>ready</v>
      </c>
      <c r="C111" s="1">
        <f>C110</f>
        <v>2</v>
      </c>
      <c r="D111" s="1">
        <f>D110</f>
        <v>2</v>
      </c>
      <c r="E111" s="1"/>
      <c r="F111" s="75">
        <f>($C111+$D111/60+$E111/3600)/24</f>
        <v>8.4722222222222213E-2</v>
      </c>
      <c r="G111" s="74" t="str">
        <f>IF(ROW()&lt;5,"",IF(A111="","ready",IF(F111&lt;F110,"time error","OK")))</f>
        <v>ready</v>
      </c>
      <c r="H111" s="52">
        <f>ROW()-3</f>
        <v>108</v>
      </c>
      <c r="I111" s="52" t="str">
        <f>IF(A111="","",N111&amp;":"&amp;COUNTIF(N$4:N111,N111))</f>
        <v/>
      </c>
      <c r="J111" s="52" t="str">
        <f>IF(LEFT(N111,1)="L",COUNTIF(N$4:N111,"L*"),"")</f>
        <v/>
      </c>
      <c r="K111" s="52" t="str">
        <f>IF(LEFT(N111,1)="V","MV",IF(LEFT(N111,2)="LV","LV",""))</f>
        <v/>
      </c>
      <c r="L111" s="51" t="str">
        <f>IF(A111="","",VLOOKUP($A111,Entry!A:D,2,FALSE))</f>
        <v/>
      </c>
      <c r="M111" s="51" t="str">
        <f>IF(A111="","",VLOOKUP($A111,Entry!A:D,3,FALSE))</f>
        <v/>
      </c>
      <c r="N111" s="51" t="str">
        <f>IF(A111="","",IF(VLOOKUP($A111,Entry!A:D,4,FALSE)="","M",VLOOKUP($A111,Entry!A:D,4,FALSE)))</f>
        <v/>
      </c>
      <c r="O111" s="52" t="str">
        <f>IF(A111="","",IF(VLOOKUP($A111,Entry!A:E,5,FALSE)="Y","Y",""))</f>
        <v/>
      </c>
      <c r="P111" s="52" t="e">
        <f>VLOOKUP(Finish!A111,Summit!A:B,2,FALSE)</f>
        <v>#N/A</v>
      </c>
      <c r="Q111" s="52" t="str">
        <f>IF(AND(ROW()&gt;4,COUNTIF($N$4:$N111,$N111)=1),"*","")</f>
        <v/>
      </c>
      <c r="R111" s="75">
        <f>F111</f>
        <v>8.4722222222222213E-2</v>
      </c>
      <c r="S111" s="52">
        <f>H111</f>
        <v>108</v>
      </c>
    </row>
    <row r="112" spans="1:19" x14ac:dyDescent="0.25">
      <c r="A112" s="1"/>
      <c r="B112" s="73" t="str">
        <f>IF(A112="","ready",IF(COUNTIF(Entry!A:A,A112)=0,"unknown number",IF(MATCH(A112,A:A,0)&lt;ROW(),"duplicate number","OK")))</f>
        <v>ready</v>
      </c>
      <c r="C112" s="1">
        <f>C111</f>
        <v>2</v>
      </c>
      <c r="D112" s="1">
        <f>D111</f>
        <v>2</v>
      </c>
      <c r="E112" s="1"/>
      <c r="F112" s="75">
        <f>($C112+$D112/60+$E112/3600)/24</f>
        <v>8.4722222222222213E-2</v>
      </c>
      <c r="G112" s="74" t="str">
        <f>IF(ROW()&lt;5,"",IF(A112="","ready",IF(F112&lt;F111,"time error","OK")))</f>
        <v>ready</v>
      </c>
      <c r="H112" s="52">
        <f>ROW()-3</f>
        <v>109</v>
      </c>
      <c r="I112" s="52" t="str">
        <f>IF(A112="","",N112&amp;":"&amp;COUNTIF(N$4:N112,N112))</f>
        <v/>
      </c>
      <c r="J112" s="52" t="str">
        <f>IF(LEFT(N112,1)="L",COUNTIF(N$4:N112,"L*"),"")</f>
        <v/>
      </c>
      <c r="K112" s="52" t="str">
        <f>IF(LEFT(N112,1)="V","MV",IF(LEFT(N112,2)="LV","LV",""))</f>
        <v/>
      </c>
      <c r="L112" s="51" t="str">
        <f>IF(A112="","",VLOOKUP($A112,Entry!A:D,2,FALSE))</f>
        <v/>
      </c>
      <c r="M112" s="51" t="str">
        <f>IF(A112="","",VLOOKUP($A112,Entry!A:D,3,FALSE))</f>
        <v/>
      </c>
      <c r="N112" s="51" t="str">
        <f>IF(A112="","",IF(VLOOKUP($A112,Entry!A:D,4,FALSE)="","M",VLOOKUP($A112,Entry!A:D,4,FALSE)))</f>
        <v/>
      </c>
      <c r="O112" s="52" t="str">
        <f>IF(A112="","",IF(VLOOKUP($A112,Entry!A:E,5,FALSE)="Y","Y",""))</f>
        <v/>
      </c>
      <c r="P112" s="52" t="e">
        <f>VLOOKUP(Finish!A112,Summit!A:B,2,FALSE)</f>
        <v>#N/A</v>
      </c>
      <c r="Q112" s="52" t="str">
        <f>IF(AND(ROW()&gt;4,COUNTIF($N$4:$N112,$N112)=1),"*","")</f>
        <v/>
      </c>
      <c r="R112" s="75">
        <f>F112</f>
        <v>8.4722222222222213E-2</v>
      </c>
      <c r="S112" s="52">
        <f>H112</f>
        <v>109</v>
      </c>
    </row>
    <row r="113" spans="1:19" x14ac:dyDescent="0.25">
      <c r="A113" s="1"/>
      <c r="B113" s="73" t="str">
        <f>IF(A113="","ready",IF(COUNTIF(Entry!A:A,A113)=0,"unknown number",IF(MATCH(A113,A:A,0)&lt;ROW(),"duplicate number","OK")))</f>
        <v>ready</v>
      </c>
      <c r="C113" s="1">
        <f>C112</f>
        <v>2</v>
      </c>
      <c r="D113" s="1">
        <f>D112</f>
        <v>2</v>
      </c>
      <c r="E113" s="1"/>
      <c r="F113" s="75">
        <f>($C113+$D113/60+$E113/3600)/24</f>
        <v>8.4722222222222213E-2</v>
      </c>
      <c r="G113" s="74" t="str">
        <f>IF(ROW()&lt;5,"",IF(A113="","ready",IF(F113&lt;F112,"time error","OK")))</f>
        <v>ready</v>
      </c>
      <c r="H113" s="52">
        <f>ROW()-3</f>
        <v>110</v>
      </c>
      <c r="I113" s="52" t="str">
        <f>IF(A113="","",N113&amp;":"&amp;COUNTIF(N$4:N113,N113))</f>
        <v/>
      </c>
      <c r="J113" s="52" t="str">
        <f>IF(LEFT(N113,1)="L",COUNTIF(N$4:N113,"L*"),"")</f>
        <v/>
      </c>
      <c r="K113" s="52" t="str">
        <f>IF(LEFT(N113,1)="V","MV",IF(LEFT(N113,2)="LV","LV",""))</f>
        <v/>
      </c>
      <c r="L113" s="51" t="str">
        <f>IF(A113="","",VLOOKUP($A113,Entry!A:D,2,FALSE))</f>
        <v/>
      </c>
      <c r="M113" s="51" t="str">
        <f>IF(A113="","",VLOOKUP($A113,Entry!A:D,3,FALSE))</f>
        <v/>
      </c>
      <c r="N113" s="51" t="str">
        <f>IF(A113="","",IF(VLOOKUP($A113,Entry!A:D,4,FALSE)="","M",VLOOKUP($A113,Entry!A:D,4,FALSE)))</f>
        <v/>
      </c>
      <c r="O113" s="52" t="str">
        <f>IF(A113="","",IF(VLOOKUP($A113,Entry!A:E,5,FALSE)="Y","Y",""))</f>
        <v/>
      </c>
      <c r="P113" s="52" t="e">
        <f>VLOOKUP(Finish!A113,Summit!A:B,2,FALSE)</f>
        <v>#N/A</v>
      </c>
      <c r="Q113" s="52" t="str">
        <f>IF(AND(ROW()&gt;4,COUNTIF($N$4:$N113,$N113)=1),"*","")</f>
        <v/>
      </c>
      <c r="R113" s="75">
        <f>F113</f>
        <v>8.4722222222222213E-2</v>
      </c>
      <c r="S113" s="52">
        <f>H113</f>
        <v>110</v>
      </c>
    </row>
    <row r="114" spans="1:19" x14ac:dyDescent="0.25">
      <c r="A114" s="1"/>
      <c r="B114" s="73" t="str">
        <f>IF(A114="","ready",IF(COUNTIF(Entry!A:A,A114)=0,"unknown number",IF(MATCH(A114,A:A,0)&lt;ROW(),"duplicate number","OK")))</f>
        <v>ready</v>
      </c>
      <c r="C114" s="1">
        <f>C113</f>
        <v>2</v>
      </c>
      <c r="D114" s="1">
        <f>D113</f>
        <v>2</v>
      </c>
      <c r="E114" s="1"/>
      <c r="F114" s="75">
        <f>($C114+$D114/60+$E114/3600)/24</f>
        <v>8.4722222222222213E-2</v>
      </c>
      <c r="G114" s="74" t="str">
        <f>IF(ROW()&lt;5,"",IF(A114="","ready",IF(F114&lt;F113,"time error","OK")))</f>
        <v>ready</v>
      </c>
      <c r="H114" s="52">
        <f>ROW()-3</f>
        <v>111</v>
      </c>
      <c r="I114" s="52" t="str">
        <f>IF(A114="","",N114&amp;":"&amp;COUNTIF(N$4:N114,N114))</f>
        <v/>
      </c>
      <c r="J114" s="52" t="str">
        <f>IF(LEFT(N114,1)="L",COUNTIF(N$4:N114,"L*"),"")</f>
        <v/>
      </c>
      <c r="K114" s="52" t="str">
        <f>IF(LEFT(N114,1)="V","MV",IF(LEFT(N114,2)="LV","LV",""))</f>
        <v/>
      </c>
      <c r="L114" s="51" t="str">
        <f>IF(A114="","",VLOOKUP($A114,Entry!A:D,2,FALSE))</f>
        <v/>
      </c>
      <c r="M114" s="51" t="str">
        <f>IF(A114="","",VLOOKUP($A114,Entry!A:D,3,FALSE))</f>
        <v/>
      </c>
      <c r="N114" s="51" t="str">
        <f>IF(A114="","",IF(VLOOKUP($A114,Entry!A:D,4,FALSE)="","M",VLOOKUP($A114,Entry!A:D,4,FALSE)))</f>
        <v/>
      </c>
      <c r="O114" s="52" t="str">
        <f>IF(A114="","",IF(VLOOKUP($A114,Entry!A:E,5,FALSE)="Y","Y",""))</f>
        <v/>
      </c>
      <c r="P114" s="52" t="e">
        <f>VLOOKUP(Finish!A114,Summit!A:B,2,FALSE)</f>
        <v>#N/A</v>
      </c>
      <c r="Q114" s="52" t="str">
        <f>IF(AND(ROW()&gt;4,COUNTIF($N$4:$N114,$N114)=1),"*","")</f>
        <v/>
      </c>
      <c r="R114" s="75">
        <f>F114</f>
        <v>8.4722222222222213E-2</v>
      </c>
      <c r="S114" s="52">
        <f>H114</f>
        <v>111</v>
      </c>
    </row>
    <row r="115" spans="1:19" x14ac:dyDescent="0.25">
      <c r="A115" s="1"/>
      <c r="B115" s="73" t="str">
        <f>IF(A115="","ready",IF(COUNTIF(Entry!A:A,A115)=0,"unknown number",IF(MATCH(A115,A:A,0)&lt;ROW(),"duplicate number","OK")))</f>
        <v>ready</v>
      </c>
      <c r="C115" s="1">
        <f>C114</f>
        <v>2</v>
      </c>
      <c r="D115" s="1">
        <f>D114</f>
        <v>2</v>
      </c>
      <c r="E115" s="1"/>
      <c r="F115" s="75">
        <f>($C115+$D115/60+$E115/3600)/24</f>
        <v>8.4722222222222213E-2</v>
      </c>
      <c r="G115" s="74" t="str">
        <f>IF(ROW()&lt;5,"",IF(A115="","ready",IF(F115&lt;F114,"time error","OK")))</f>
        <v>ready</v>
      </c>
      <c r="H115" s="52">
        <f>ROW()-3</f>
        <v>112</v>
      </c>
      <c r="I115" s="52" t="str">
        <f>IF(A115="","",N115&amp;":"&amp;COUNTIF(N$4:N115,N115))</f>
        <v/>
      </c>
      <c r="J115" s="52" t="str">
        <f>IF(LEFT(N115,1)="L",COUNTIF(N$4:N115,"L*"),"")</f>
        <v/>
      </c>
      <c r="K115" s="52" t="str">
        <f>IF(LEFT(N115,1)="V","MV",IF(LEFT(N115,2)="LV","LV",""))</f>
        <v/>
      </c>
      <c r="L115" s="51" t="str">
        <f>IF(A115="","",VLOOKUP($A115,Entry!A:D,2,FALSE))</f>
        <v/>
      </c>
      <c r="M115" s="51" t="str">
        <f>IF(A115="","",VLOOKUP($A115,Entry!A:D,3,FALSE))</f>
        <v/>
      </c>
      <c r="N115" s="51" t="str">
        <f>IF(A115="","",IF(VLOOKUP($A115,Entry!A:D,4,FALSE)="","M",VLOOKUP($A115,Entry!A:D,4,FALSE)))</f>
        <v/>
      </c>
      <c r="O115" s="52" t="str">
        <f>IF(A115="","",IF(VLOOKUP($A115,Entry!A:E,5,FALSE)="Y","Y",""))</f>
        <v/>
      </c>
      <c r="P115" s="52" t="e">
        <f>VLOOKUP(Finish!A115,Summit!A:B,2,FALSE)</f>
        <v>#N/A</v>
      </c>
      <c r="Q115" s="52" t="str">
        <f>IF(AND(ROW()&gt;4,COUNTIF($N$4:$N115,$N115)=1),"*","")</f>
        <v/>
      </c>
      <c r="R115" s="75">
        <f>F115</f>
        <v>8.4722222222222213E-2</v>
      </c>
      <c r="S115" s="52">
        <f>H115</f>
        <v>112</v>
      </c>
    </row>
    <row r="116" spans="1:19" x14ac:dyDescent="0.25">
      <c r="A116" s="1"/>
      <c r="B116" s="73" t="str">
        <f>IF(A116="","ready",IF(COUNTIF(Entry!A:A,A116)=0,"unknown number",IF(MATCH(A116,A:A,0)&lt;ROW(),"duplicate number","OK")))</f>
        <v>ready</v>
      </c>
      <c r="C116" s="1">
        <f>C115</f>
        <v>2</v>
      </c>
      <c r="D116" s="1">
        <f>D115</f>
        <v>2</v>
      </c>
      <c r="E116" s="1"/>
      <c r="F116" s="75">
        <f>($C116+$D116/60+$E116/3600)/24</f>
        <v>8.4722222222222213E-2</v>
      </c>
      <c r="G116" s="74" t="str">
        <f>IF(ROW()&lt;5,"",IF(A116="","ready",IF(F116&lt;F115,"time error","OK")))</f>
        <v>ready</v>
      </c>
      <c r="H116" s="52">
        <f>ROW()-3</f>
        <v>113</v>
      </c>
      <c r="I116" s="52" t="str">
        <f>IF(A116="","",N116&amp;":"&amp;COUNTIF(N$4:N116,N116))</f>
        <v/>
      </c>
      <c r="J116" s="52" t="str">
        <f>IF(LEFT(N116,1)="L",COUNTIF(N$4:N116,"L*"),"")</f>
        <v/>
      </c>
      <c r="K116" s="52" t="str">
        <f>IF(LEFT(N116,1)="V","MV",IF(LEFT(N116,2)="LV","LV",""))</f>
        <v/>
      </c>
      <c r="L116" s="51" t="str">
        <f>IF(A116="","",VLOOKUP($A116,Entry!A:D,2,FALSE))</f>
        <v/>
      </c>
      <c r="M116" s="51" t="str">
        <f>IF(A116="","",VLOOKUP($A116,Entry!A:D,3,FALSE))</f>
        <v/>
      </c>
      <c r="N116" s="51" t="str">
        <f>IF(A116="","",IF(VLOOKUP($A116,Entry!A:D,4,FALSE)="","M",VLOOKUP($A116,Entry!A:D,4,FALSE)))</f>
        <v/>
      </c>
      <c r="O116" s="52" t="str">
        <f>IF(A116="","",IF(VLOOKUP($A116,Entry!A:E,5,FALSE)="Y","Y",""))</f>
        <v/>
      </c>
      <c r="P116" s="52" t="e">
        <f>VLOOKUP(Finish!A116,Summit!A:B,2,FALSE)</f>
        <v>#N/A</v>
      </c>
      <c r="Q116" s="52" t="str">
        <f>IF(AND(ROW()&gt;4,COUNTIF($N$4:$N116,$N116)=1),"*","")</f>
        <v/>
      </c>
      <c r="R116" s="75">
        <f>F116</f>
        <v>8.4722222222222213E-2</v>
      </c>
      <c r="S116" s="52">
        <f>H116</f>
        <v>113</v>
      </c>
    </row>
    <row r="117" spans="1:19" x14ac:dyDescent="0.25">
      <c r="A117" s="1"/>
      <c r="B117" s="73" t="str">
        <f>IF(A117="","ready",IF(COUNTIF(Entry!A:A,A117)=0,"unknown number",IF(MATCH(A117,A:A,0)&lt;ROW(),"duplicate number","OK")))</f>
        <v>ready</v>
      </c>
      <c r="C117" s="1">
        <f>C116</f>
        <v>2</v>
      </c>
      <c r="D117" s="1">
        <f>D116</f>
        <v>2</v>
      </c>
      <c r="E117" s="1"/>
      <c r="F117" s="75">
        <f>($C117+$D117/60+$E117/3600)/24</f>
        <v>8.4722222222222213E-2</v>
      </c>
      <c r="G117" s="74" t="str">
        <f>IF(ROW()&lt;5,"",IF(A117="","ready",IF(F117&lt;F116,"time error","OK")))</f>
        <v>ready</v>
      </c>
      <c r="H117" s="52">
        <f>ROW()-3</f>
        <v>114</v>
      </c>
      <c r="I117" s="52" t="str">
        <f>IF(A117="","",N117&amp;":"&amp;COUNTIF(N$4:N117,N117))</f>
        <v/>
      </c>
      <c r="J117" s="52" t="str">
        <f>IF(LEFT(N117,1)="L",COUNTIF(N$4:N117,"L*"),"")</f>
        <v/>
      </c>
      <c r="K117" s="52" t="str">
        <f>IF(LEFT(N117,1)="V","MV",IF(LEFT(N117,2)="LV","LV",""))</f>
        <v/>
      </c>
      <c r="L117" s="51" t="str">
        <f>IF(A117="","",VLOOKUP($A117,Entry!A:D,2,FALSE))</f>
        <v/>
      </c>
      <c r="M117" s="51" t="str">
        <f>IF(A117="","",VLOOKUP($A117,Entry!A:D,3,FALSE))</f>
        <v/>
      </c>
      <c r="N117" s="51" t="str">
        <f>IF(A117="","",IF(VLOOKUP($A117,Entry!A:D,4,FALSE)="","M",VLOOKUP($A117,Entry!A:D,4,FALSE)))</f>
        <v/>
      </c>
      <c r="O117" s="52" t="str">
        <f>IF(A117="","",IF(VLOOKUP($A117,Entry!A:E,5,FALSE)="Y","Y",""))</f>
        <v/>
      </c>
      <c r="P117" s="52" t="e">
        <f>VLOOKUP(Finish!A117,Summit!A:B,2,FALSE)</f>
        <v>#N/A</v>
      </c>
      <c r="Q117" s="52" t="str">
        <f>IF(AND(ROW()&gt;4,COUNTIF($N$4:$N117,$N117)=1),"*","")</f>
        <v/>
      </c>
      <c r="R117" s="75">
        <f>F117</f>
        <v>8.4722222222222213E-2</v>
      </c>
      <c r="S117" s="52">
        <f>H117</f>
        <v>114</v>
      </c>
    </row>
    <row r="118" spans="1:19" x14ac:dyDescent="0.25">
      <c r="A118" s="1"/>
      <c r="B118" s="73" t="str">
        <f>IF(A118="","ready",IF(COUNTIF(Entry!A:A,A118)=0,"unknown number",IF(MATCH(A118,A:A,0)&lt;ROW(),"duplicate number","OK")))</f>
        <v>ready</v>
      </c>
      <c r="C118" s="1">
        <f>C117</f>
        <v>2</v>
      </c>
      <c r="D118" s="1">
        <f>D117</f>
        <v>2</v>
      </c>
      <c r="E118" s="1"/>
      <c r="F118" s="75">
        <f>($C118+$D118/60+$E118/3600)/24</f>
        <v>8.4722222222222213E-2</v>
      </c>
      <c r="G118" s="74" t="str">
        <f>IF(ROW()&lt;5,"",IF(A118="","ready",IF(F118&lt;F117,"time error","OK")))</f>
        <v>ready</v>
      </c>
      <c r="H118" s="52">
        <f>ROW()-3</f>
        <v>115</v>
      </c>
      <c r="I118" s="52" t="str">
        <f>IF(A118="","",N118&amp;":"&amp;COUNTIF(N$4:N118,N118))</f>
        <v/>
      </c>
      <c r="J118" s="52" t="str">
        <f>IF(LEFT(N118,1)="L",COUNTIF(N$4:N118,"L*"),"")</f>
        <v/>
      </c>
      <c r="K118" s="52" t="str">
        <f>IF(LEFT(N118,1)="V","MV",IF(LEFT(N118,2)="LV","LV",""))</f>
        <v/>
      </c>
      <c r="L118" s="51" t="str">
        <f>IF(A118="","",VLOOKUP($A118,Entry!A:D,2,FALSE))</f>
        <v/>
      </c>
      <c r="M118" s="51" t="str">
        <f>IF(A118="","",VLOOKUP($A118,Entry!A:D,3,FALSE))</f>
        <v/>
      </c>
      <c r="N118" s="51" t="str">
        <f>IF(A118="","",IF(VLOOKUP($A118,Entry!A:D,4,FALSE)="","M",VLOOKUP($A118,Entry!A:D,4,FALSE)))</f>
        <v/>
      </c>
      <c r="O118" s="52" t="str">
        <f>IF(A118="","",IF(VLOOKUP($A118,Entry!A:E,5,FALSE)="Y","Y",""))</f>
        <v/>
      </c>
      <c r="P118" s="52" t="e">
        <f>VLOOKUP(Finish!A118,Summit!A:B,2,FALSE)</f>
        <v>#N/A</v>
      </c>
      <c r="Q118" s="52" t="str">
        <f>IF(AND(ROW()&gt;4,COUNTIF($N$4:$N118,$N118)=1),"*","")</f>
        <v/>
      </c>
      <c r="R118" s="75">
        <f>F118</f>
        <v>8.4722222222222213E-2</v>
      </c>
      <c r="S118" s="52">
        <f>H118</f>
        <v>115</v>
      </c>
    </row>
    <row r="119" spans="1:19" x14ac:dyDescent="0.25">
      <c r="A119" s="1"/>
      <c r="B119" s="73" t="str">
        <f>IF(A119="","ready",IF(COUNTIF(Entry!A:A,A119)=0,"unknown number",IF(MATCH(A119,A:A,0)&lt;ROW(),"duplicate number","OK")))</f>
        <v>ready</v>
      </c>
      <c r="C119" s="1">
        <f>C118</f>
        <v>2</v>
      </c>
      <c r="D119" s="1">
        <f>D118</f>
        <v>2</v>
      </c>
      <c r="E119" s="1"/>
      <c r="F119" s="75">
        <f>($C119+$D119/60+$E119/3600)/24</f>
        <v>8.4722222222222213E-2</v>
      </c>
      <c r="G119" s="74" t="str">
        <f>IF(ROW()&lt;5,"",IF(A119="","ready",IF(F119&lt;F118,"time error","OK")))</f>
        <v>ready</v>
      </c>
      <c r="H119" s="52">
        <f>ROW()-3</f>
        <v>116</v>
      </c>
      <c r="I119" s="52" t="str">
        <f>IF(A119="","",N119&amp;":"&amp;COUNTIF(N$4:N119,N119))</f>
        <v/>
      </c>
      <c r="J119" s="52" t="str">
        <f>IF(LEFT(N119,1)="L",COUNTIF(N$4:N119,"L*"),"")</f>
        <v/>
      </c>
      <c r="K119" s="52" t="str">
        <f>IF(LEFT(N119,1)="V","MV",IF(LEFT(N119,2)="LV","LV",""))</f>
        <v/>
      </c>
      <c r="L119" s="51" t="str">
        <f>IF(A119="","",VLOOKUP($A119,Entry!A:D,2,FALSE))</f>
        <v/>
      </c>
      <c r="M119" s="51" t="str">
        <f>IF(A119="","",VLOOKUP($A119,Entry!A:D,3,FALSE))</f>
        <v/>
      </c>
      <c r="N119" s="51" t="str">
        <f>IF(A119="","",IF(VLOOKUP($A119,Entry!A:D,4,FALSE)="","M",VLOOKUP($A119,Entry!A:D,4,FALSE)))</f>
        <v/>
      </c>
      <c r="O119" s="52" t="str">
        <f>IF(A119="","",IF(VLOOKUP($A119,Entry!A:E,5,FALSE)="Y","Y",""))</f>
        <v/>
      </c>
      <c r="P119" s="52" t="e">
        <f>VLOOKUP(Finish!A119,Summit!A:B,2,FALSE)</f>
        <v>#N/A</v>
      </c>
      <c r="Q119" s="52" t="str">
        <f>IF(AND(ROW()&gt;4,COUNTIF($N$4:$N119,$N119)=1),"*","")</f>
        <v/>
      </c>
      <c r="R119" s="75">
        <f>F119</f>
        <v>8.4722222222222213E-2</v>
      </c>
      <c r="S119" s="52">
        <f>H119</f>
        <v>116</v>
      </c>
    </row>
    <row r="120" spans="1:19" x14ac:dyDescent="0.25">
      <c r="A120" s="1"/>
      <c r="B120" s="73" t="str">
        <f>IF(A120="","ready",IF(COUNTIF(Entry!A:A,A120)=0,"unknown number",IF(MATCH(A120,A:A,0)&lt;ROW(),"duplicate number","OK")))</f>
        <v>ready</v>
      </c>
      <c r="C120" s="1">
        <f>C119</f>
        <v>2</v>
      </c>
      <c r="D120" s="1">
        <f>D119</f>
        <v>2</v>
      </c>
      <c r="E120" s="1"/>
      <c r="F120" s="75">
        <f>($C120+$D120/60+$E120/3600)/24</f>
        <v>8.4722222222222213E-2</v>
      </c>
      <c r="G120" s="74" t="str">
        <f>IF(ROW()&lt;5,"",IF(A120="","ready",IF(F120&lt;F119,"time error","OK")))</f>
        <v>ready</v>
      </c>
      <c r="H120" s="52">
        <f>ROW()-3</f>
        <v>117</v>
      </c>
      <c r="I120" s="52" t="str">
        <f>IF(A120="","",N120&amp;":"&amp;COUNTIF(N$4:N120,N120))</f>
        <v/>
      </c>
      <c r="J120" s="52" t="str">
        <f>IF(LEFT(N120,1)="L",COUNTIF(N$4:N120,"L*"),"")</f>
        <v/>
      </c>
      <c r="K120" s="52" t="str">
        <f>IF(LEFT(N120,1)="V","MV",IF(LEFT(N120,2)="LV","LV",""))</f>
        <v/>
      </c>
      <c r="L120" s="51" t="str">
        <f>IF(A120="","",VLOOKUP($A120,Entry!A:D,2,FALSE))</f>
        <v/>
      </c>
      <c r="M120" s="51" t="str">
        <f>IF(A120="","",VLOOKUP($A120,Entry!A:D,3,FALSE))</f>
        <v/>
      </c>
      <c r="N120" s="51" t="str">
        <f>IF(A120="","",IF(VLOOKUP($A120,Entry!A:D,4,FALSE)="","M",VLOOKUP($A120,Entry!A:D,4,FALSE)))</f>
        <v/>
      </c>
      <c r="O120" s="52" t="str">
        <f>IF(A120="","",IF(VLOOKUP($A120,Entry!A:E,5,FALSE)="Y","Y",""))</f>
        <v/>
      </c>
      <c r="P120" s="52" t="e">
        <f>VLOOKUP(Finish!A120,Summit!A:B,2,FALSE)</f>
        <v>#N/A</v>
      </c>
      <c r="Q120" s="52" t="str">
        <f>IF(AND(ROW()&gt;4,COUNTIF($N$4:$N120,$N120)=1),"*","")</f>
        <v/>
      </c>
      <c r="R120" s="75">
        <f>F120</f>
        <v>8.4722222222222213E-2</v>
      </c>
      <c r="S120" s="52">
        <f>H120</f>
        <v>117</v>
      </c>
    </row>
    <row r="121" spans="1:19" x14ac:dyDescent="0.25">
      <c r="A121" s="1"/>
      <c r="B121" s="73" t="str">
        <f>IF(A121="","ready",IF(COUNTIF(Entry!A:A,A121)=0,"unknown number",IF(MATCH(A121,A:A,0)&lt;ROW(),"duplicate number","OK")))</f>
        <v>ready</v>
      </c>
      <c r="C121" s="1">
        <f>C120</f>
        <v>2</v>
      </c>
      <c r="D121" s="1">
        <f>D120</f>
        <v>2</v>
      </c>
      <c r="E121" s="1"/>
      <c r="F121" s="75">
        <f>($C121+$D121/60+$E121/3600)/24</f>
        <v>8.4722222222222213E-2</v>
      </c>
      <c r="G121" s="74" t="str">
        <f>IF(ROW()&lt;5,"",IF(A121="","ready",IF(F121&lt;F120,"time error","OK")))</f>
        <v>ready</v>
      </c>
      <c r="H121" s="52">
        <f>ROW()-3</f>
        <v>118</v>
      </c>
      <c r="I121" s="52" t="str">
        <f>IF(A121="","",N121&amp;":"&amp;COUNTIF(N$4:N121,N121))</f>
        <v/>
      </c>
      <c r="J121" s="52" t="str">
        <f>IF(LEFT(N121,1)="L",COUNTIF(N$4:N121,"L*"),"")</f>
        <v/>
      </c>
      <c r="K121" s="52" t="str">
        <f>IF(LEFT(N121,1)="V","MV",IF(LEFT(N121,2)="LV","LV",""))</f>
        <v/>
      </c>
      <c r="L121" s="51" t="str">
        <f>IF(A121="","",VLOOKUP($A121,Entry!A:D,2,FALSE))</f>
        <v/>
      </c>
      <c r="M121" s="51" t="str">
        <f>IF(A121="","",VLOOKUP($A121,Entry!A:D,3,FALSE))</f>
        <v/>
      </c>
      <c r="N121" s="51" t="str">
        <f>IF(A121="","",IF(VLOOKUP($A121,Entry!A:D,4,FALSE)="","M",VLOOKUP($A121,Entry!A:D,4,FALSE)))</f>
        <v/>
      </c>
      <c r="O121" s="52" t="str">
        <f>IF(A121="","",IF(VLOOKUP($A121,Entry!A:E,5,FALSE)="Y","Y",""))</f>
        <v/>
      </c>
      <c r="P121" s="52" t="e">
        <f>VLOOKUP(Finish!A121,Summit!A:B,2,FALSE)</f>
        <v>#N/A</v>
      </c>
      <c r="Q121" s="52" t="str">
        <f>IF(AND(ROW()&gt;4,COUNTIF($N$4:$N121,$N121)=1),"*","")</f>
        <v/>
      </c>
      <c r="R121" s="75">
        <f>F121</f>
        <v>8.4722222222222213E-2</v>
      </c>
      <c r="S121" s="52">
        <f>H121</f>
        <v>118</v>
      </c>
    </row>
    <row r="122" spans="1:19" x14ac:dyDescent="0.25">
      <c r="A122" s="1"/>
      <c r="B122" s="73" t="str">
        <f>IF(A122="","ready",IF(COUNTIF(Entry!A:A,A122)=0,"unknown number",IF(MATCH(A122,A:A,0)&lt;ROW(),"duplicate number","OK")))</f>
        <v>ready</v>
      </c>
      <c r="C122" s="1">
        <f>C121</f>
        <v>2</v>
      </c>
      <c r="D122" s="1">
        <f>D121</f>
        <v>2</v>
      </c>
      <c r="E122" s="1"/>
      <c r="F122" s="75">
        <f>($C122+$D122/60+$E122/3600)/24</f>
        <v>8.4722222222222213E-2</v>
      </c>
      <c r="G122" s="74" t="str">
        <f>IF(ROW()&lt;5,"",IF(A122="","ready",IF(F122&lt;F121,"time error","OK")))</f>
        <v>ready</v>
      </c>
      <c r="H122" s="52">
        <f>ROW()-3</f>
        <v>119</v>
      </c>
      <c r="I122" s="52" t="str">
        <f>IF(A122="","",N122&amp;":"&amp;COUNTIF(N$4:N122,N122))</f>
        <v/>
      </c>
      <c r="J122" s="52" t="str">
        <f>IF(LEFT(N122,1)="L",COUNTIF(N$4:N122,"L*"),"")</f>
        <v/>
      </c>
      <c r="K122" s="52" t="str">
        <f>IF(LEFT(N122,1)="V","MV",IF(LEFT(N122,2)="LV","LV",""))</f>
        <v/>
      </c>
      <c r="L122" s="51" t="str">
        <f>IF(A122="","",VLOOKUP($A122,Entry!A:D,2,FALSE))</f>
        <v/>
      </c>
      <c r="M122" s="51" t="str">
        <f>IF(A122="","",VLOOKUP($A122,Entry!A:D,3,FALSE))</f>
        <v/>
      </c>
      <c r="N122" s="51" t="str">
        <f>IF(A122="","",IF(VLOOKUP($A122,Entry!A:D,4,FALSE)="","M",VLOOKUP($A122,Entry!A:D,4,FALSE)))</f>
        <v/>
      </c>
      <c r="O122" s="52" t="str">
        <f>IF(A122="","",IF(VLOOKUP($A122,Entry!A:E,5,FALSE)="Y","Y",""))</f>
        <v/>
      </c>
      <c r="P122" s="52" t="e">
        <f>VLOOKUP(Finish!A122,Summit!A:B,2,FALSE)</f>
        <v>#N/A</v>
      </c>
      <c r="Q122" s="52" t="str">
        <f>IF(AND(ROW()&gt;4,COUNTIF($N$4:$N122,$N122)=1),"*","")</f>
        <v/>
      </c>
      <c r="R122" s="75">
        <f>F122</f>
        <v>8.4722222222222213E-2</v>
      </c>
      <c r="S122" s="52">
        <f>H122</f>
        <v>119</v>
      </c>
    </row>
    <row r="123" spans="1:19" x14ac:dyDescent="0.25">
      <c r="A123" s="1"/>
      <c r="B123" s="73" t="str">
        <f>IF(A123="","ready",IF(COUNTIF(Entry!A:A,A123)=0,"unknown number",IF(MATCH(A123,A:A,0)&lt;ROW(),"duplicate number","OK")))</f>
        <v>ready</v>
      </c>
      <c r="C123" s="1">
        <f>C122</f>
        <v>2</v>
      </c>
      <c r="D123" s="1">
        <f>D122</f>
        <v>2</v>
      </c>
      <c r="E123" s="1"/>
      <c r="F123" s="75">
        <f>($C123+$D123/60+$E123/3600)/24</f>
        <v>8.4722222222222213E-2</v>
      </c>
      <c r="G123" s="74" t="str">
        <f>IF(ROW()&lt;5,"",IF(A123="","ready",IF(F123&lt;F122,"time error","OK")))</f>
        <v>ready</v>
      </c>
      <c r="H123" s="52">
        <f>ROW()-3</f>
        <v>120</v>
      </c>
      <c r="I123" s="52" t="str">
        <f>IF(A123="","",N123&amp;":"&amp;COUNTIF(N$4:N123,N123))</f>
        <v/>
      </c>
      <c r="J123" s="52" t="str">
        <f>IF(LEFT(N123,1)="L",COUNTIF(N$4:N123,"L*"),"")</f>
        <v/>
      </c>
      <c r="K123" s="52" t="str">
        <f>IF(LEFT(N123,1)="V","MV",IF(LEFT(N123,2)="LV","LV",""))</f>
        <v/>
      </c>
      <c r="L123" s="51" t="str">
        <f>IF(A123="","",VLOOKUP($A123,Entry!A:D,2,FALSE))</f>
        <v/>
      </c>
      <c r="M123" s="51" t="str">
        <f>IF(A123="","",VLOOKUP($A123,Entry!A:D,3,FALSE))</f>
        <v/>
      </c>
      <c r="N123" s="51" t="str">
        <f>IF(A123="","",IF(VLOOKUP($A123,Entry!A:D,4,FALSE)="","M",VLOOKUP($A123,Entry!A:D,4,FALSE)))</f>
        <v/>
      </c>
      <c r="O123" s="52" t="str">
        <f>IF(A123="","",IF(VLOOKUP($A123,Entry!A:E,5,FALSE)="Y","Y",""))</f>
        <v/>
      </c>
      <c r="P123" s="52" t="e">
        <f>VLOOKUP(Finish!A123,Summit!A:B,2,FALSE)</f>
        <v>#N/A</v>
      </c>
      <c r="Q123" s="52" t="str">
        <f>IF(AND(ROW()&gt;4,COUNTIF($N$4:$N123,$N123)=1),"*","")</f>
        <v/>
      </c>
      <c r="R123" s="75">
        <f>F123</f>
        <v>8.4722222222222213E-2</v>
      </c>
      <c r="S123" s="52">
        <f>H123</f>
        <v>120</v>
      </c>
    </row>
    <row r="124" spans="1:19" x14ac:dyDescent="0.25">
      <c r="A124" s="1"/>
      <c r="B124" s="73" t="str">
        <f>IF(A124="","ready",IF(COUNTIF(Entry!A:A,A124)=0,"unknown number",IF(MATCH(A124,A:A,0)&lt;ROW(),"duplicate number","OK")))</f>
        <v>ready</v>
      </c>
      <c r="C124" s="1">
        <f>C123</f>
        <v>2</v>
      </c>
      <c r="D124" s="1">
        <f>D123</f>
        <v>2</v>
      </c>
      <c r="E124" s="1"/>
      <c r="F124" s="75">
        <f>($C124+$D124/60+$E124/3600)/24</f>
        <v>8.4722222222222213E-2</v>
      </c>
      <c r="G124" s="74" t="str">
        <f>IF(ROW()&lt;5,"",IF(A124="","ready",IF(F124&lt;F123,"time error","OK")))</f>
        <v>ready</v>
      </c>
      <c r="H124" s="52">
        <f>ROW()-3</f>
        <v>121</v>
      </c>
      <c r="I124" s="52" t="str">
        <f>IF(A124="","",N124&amp;":"&amp;COUNTIF(N$4:N124,N124))</f>
        <v/>
      </c>
      <c r="J124" s="52" t="str">
        <f>IF(LEFT(N124,1)="L",COUNTIF(N$4:N124,"L*"),"")</f>
        <v/>
      </c>
      <c r="K124" s="52" t="str">
        <f>IF(LEFT(N124,1)="V","MV",IF(LEFT(N124,2)="LV","LV",""))</f>
        <v/>
      </c>
      <c r="L124" s="51" t="str">
        <f>IF(A124="","",VLOOKUP($A124,Entry!A:D,2,FALSE))</f>
        <v/>
      </c>
      <c r="M124" s="51" t="str">
        <f>IF(A124="","",VLOOKUP($A124,Entry!A:D,3,FALSE))</f>
        <v/>
      </c>
      <c r="N124" s="51" t="str">
        <f>IF(A124="","",IF(VLOOKUP($A124,Entry!A:D,4,FALSE)="","M",VLOOKUP($A124,Entry!A:D,4,FALSE)))</f>
        <v/>
      </c>
      <c r="O124" s="52" t="str">
        <f>IF(A124="","",IF(VLOOKUP($A124,Entry!A:E,5,FALSE)="Y","Y",""))</f>
        <v/>
      </c>
      <c r="P124" s="52" t="e">
        <f>VLOOKUP(Finish!A124,Summit!A:B,2,FALSE)</f>
        <v>#N/A</v>
      </c>
      <c r="Q124" s="52" t="str">
        <f>IF(AND(ROW()&gt;4,COUNTIF($N$4:$N124,$N124)=1),"*","")</f>
        <v/>
      </c>
      <c r="R124" s="75">
        <f>F124</f>
        <v>8.4722222222222213E-2</v>
      </c>
      <c r="S124" s="52">
        <f>H124</f>
        <v>121</v>
      </c>
    </row>
    <row r="125" spans="1:19" x14ac:dyDescent="0.25">
      <c r="A125" s="1"/>
      <c r="B125" s="73" t="str">
        <f>IF(A125="","ready",IF(COUNTIF(Entry!A:A,A125)=0,"unknown number",IF(MATCH(A125,A:A,0)&lt;ROW(),"duplicate number","OK")))</f>
        <v>ready</v>
      </c>
      <c r="C125" s="1">
        <f>C124</f>
        <v>2</v>
      </c>
      <c r="D125" s="1">
        <f>D124</f>
        <v>2</v>
      </c>
      <c r="E125" s="1"/>
      <c r="F125" s="75">
        <f>($C125+$D125/60+$E125/3600)/24</f>
        <v>8.4722222222222213E-2</v>
      </c>
      <c r="G125" s="74" t="str">
        <f>IF(ROW()&lt;5,"",IF(A125="","ready",IF(F125&lt;F124,"time error","OK")))</f>
        <v>ready</v>
      </c>
      <c r="H125" s="52">
        <f>ROW()-3</f>
        <v>122</v>
      </c>
      <c r="I125" s="52" t="str">
        <f>IF(A125="","",N125&amp;":"&amp;COUNTIF(N$4:N125,N125))</f>
        <v/>
      </c>
      <c r="J125" s="52" t="str">
        <f>IF(LEFT(N125,1)="L",COUNTIF(N$4:N125,"L*"),"")</f>
        <v/>
      </c>
      <c r="K125" s="52" t="str">
        <f>IF(LEFT(N125,1)="V","MV",IF(LEFT(N125,2)="LV","LV",""))</f>
        <v/>
      </c>
      <c r="L125" s="51" t="str">
        <f>IF(A125="","",VLOOKUP($A125,Entry!A:D,2,FALSE))</f>
        <v/>
      </c>
      <c r="M125" s="51" t="str">
        <f>IF(A125="","",VLOOKUP($A125,Entry!A:D,3,FALSE))</f>
        <v/>
      </c>
      <c r="N125" s="51" t="str">
        <f>IF(A125="","",IF(VLOOKUP($A125,Entry!A:D,4,FALSE)="","M",VLOOKUP($A125,Entry!A:D,4,FALSE)))</f>
        <v/>
      </c>
      <c r="O125" s="52" t="str">
        <f>IF(A125="","",IF(VLOOKUP($A125,Entry!A:E,5,FALSE)="Y","Y",""))</f>
        <v/>
      </c>
      <c r="P125" s="52" t="e">
        <f>VLOOKUP(Finish!A125,Summit!A:B,2,FALSE)</f>
        <v>#N/A</v>
      </c>
      <c r="Q125" s="52" t="str">
        <f>IF(AND(ROW()&gt;4,COUNTIF($N$4:$N125,$N125)=1),"*","")</f>
        <v/>
      </c>
      <c r="R125" s="75">
        <f>F125</f>
        <v>8.4722222222222213E-2</v>
      </c>
      <c r="S125" s="52">
        <f>H125</f>
        <v>122</v>
      </c>
    </row>
    <row r="126" spans="1:19" x14ac:dyDescent="0.25">
      <c r="A126" s="1"/>
      <c r="B126" s="73" t="str">
        <f>IF(A126="","ready",IF(COUNTIF(Entry!A:A,A126)=0,"unknown number",IF(MATCH(A126,A:A,0)&lt;ROW(),"duplicate number","OK")))</f>
        <v>ready</v>
      </c>
      <c r="C126" s="1">
        <f>C125</f>
        <v>2</v>
      </c>
      <c r="D126" s="1">
        <f>D125</f>
        <v>2</v>
      </c>
      <c r="E126" s="1"/>
      <c r="F126" s="75">
        <f>($C126+$D126/60+$E126/3600)/24</f>
        <v>8.4722222222222213E-2</v>
      </c>
      <c r="G126" s="74" t="str">
        <f>IF(ROW()&lt;5,"",IF(A126="","ready",IF(F126&lt;F125,"time error","OK")))</f>
        <v>ready</v>
      </c>
      <c r="H126" s="52">
        <f>ROW()-3</f>
        <v>123</v>
      </c>
      <c r="I126" s="52" t="str">
        <f>IF(A126="","",N126&amp;":"&amp;COUNTIF(N$4:N126,N126))</f>
        <v/>
      </c>
      <c r="J126" s="52" t="str">
        <f>IF(LEFT(N126,1)="L",COUNTIF(N$4:N126,"L*"),"")</f>
        <v/>
      </c>
      <c r="K126" s="52" t="str">
        <f>IF(LEFT(N126,1)="V","MV",IF(LEFT(N126,2)="LV","LV",""))</f>
        <v/>
      </c>
      <c r="L126" s="51" t="str">
        <f>IF(A126="","",VLOOKUP($A126,Entry!A:D,2,FALSE))</f>
        <v/>
      </c>
      <c r="M126" s="51" t="str">
        <f>IF(A126="","",VLOOKUP($A126,Entry!A:D,3,FALSE))</f>
        <v/>
      </c>
      <c r="N126" s="51" t="str">
        <f>IF(A126="","",IF(VLOOKUP($A126,Entry!A:D,4,FALSE)="","M",VLOOKUP($A126,Entry!A:D,4,FALSE)))</f>
        <v/>
      </c>
      <c r="O126" s="52" t="str">
        <f>IF(A126="","",IF(VLOOKUP($A126,Entry!A:E,5,FALSE)="Y","Y",""))</f>
        <v/>
      </c>
      <c r="P126" s="52" t="e">
        <f>VLOOKUP(Finish!A126,Summit!A:B,2,FALSE)</f>
        <v>#N/A</v>
      </c>
      <c r="Q126" s="52" t="str">
        <f>IF(AND(ROW()&gt;4,COUNTIF($N$4:$N126,$N126)=1),"*","")</f>
        <v/>
      </c>
      <c r="R126" s="75">
        <f>F126</f>
        <v>8.4722222222222213E-2</v>
      </c>
      <c r="S126" s="52">
        <f>H126</f>
        <v>123</v>
      </c>
    </row>
    <row r="127" spans="1:19" x14ac:dyDescent="0.25">
      <c r="A127" s="1"/>
      <c r="B127" s="73" t="str">
        <f>IF(A127="","ready",IF(COUNTIF(Entry!A:A,A127)=0,"unknown number",IF(MATCH(A127,A:A,0)&lt;ROW(),"duplicate number","OK")))</f>
        <v>ready</v>
      </c>
      <c r="C127" s="1">
        <f>C126</f>
        <v>2</v>
      </c>
      <c r="D127" s="1">
        <f>D126</f>
        <v>2</v>
      </c>
      <c r="E127" s="1"/>
      <c r="F127" s="75">
        <f>($C127+$D127/60+$E127/3600)/24</f>
        <v>8.4722222222222213E-2</v>
      </c>
      <c r="G127" s="74" t="str">
        <f>IF(ROW()&lt;5,"",IF(A127="","ready",IF(F127&lt;F126,"time error","OK")))</f>
        <v>ready</v>
      </c>
      <c r="H127" s="52">
        <f>ROW()-3</f>
        <v>124</v>
      </c>
      <c r="I127" s="52" t="str">
        <f>IF(A127="","",N127&amp;":"&amp;COUNTIF(N$4:N127,N127))</f>
        <v/>
      </c>
      <c r="J127" s="52" t="str">
        <f>IF(LEFT(N127,1)="L",COUNTIF(N$4:N127,"L*"),"")</f>
        <v/>
      </c>
      <c r="K127" s="52" t="str">
        <f>IF(LEFT(N127,1)="V","MV",IF(LEFT(N127,2)="LV","LV",""))</f>
        <v/>
      </c>
      <c r="L127" s="51" t="str">
        <f>IF(A127="","",VLOOKUP($A127,Entry!A:D,2,FALSE))</f>
        <v/>
      </c>
      <c r="M127" s="51" t="str">
        <f>IF(A127="","",VLOOKUP($A127,Entry!A:D,3,FALSE))</f>
        <v/>
      </c>
      <c r="N127" s="51" t="str">
        <f>IF(A127="","",IF(VLOOKUP($A127,Entry!A:D,4,FALSE)="","M",VLOOKUP($A127,Entry!A:D,4,FALSE)))</f>
        <v/>
      </c>
      <c r="O127" s="52" t="str">
        <f>IF(A127="","",IF(VLOOKUP($A127,Entry!A:E,5,FALSE)="Y","Y",""))</f>
        <v/>
      </c>
      <c r="P127" s="52" t="e">
        <f>VLOOKUP(Finish!A127,Summit!A:B,2,FALSE)</f>
        <v>#N/A</v>
      </c>
      <c r="Q127" s="52" t="str">
        <f>IF(AND(ROW()&gt;4,COUNTIF($N$4:$N127,$N127)=1),"*","")</f>
        <v/>
      </c>
      <c r="R127" s="75">
        <f>F127</f>
        <v>8.4722222222222213E-2</v>
      </c>
      <c r="S127" s="52">
        <f>H127</f>
        <v>124</v>
      </c>
    </row>
    <row r="128" spans="1:19" x14ac:dyDescent="0.25">
      <c r="A128" s="1"/>
      <c r="B128" s="73" t="str">
        <f>IF(A128="","ready",IF(COUNTIF(Entry!A:A,A128)=0,"unknown number",IF(MATCH(A128,A:A,0)&lt;ROW(),"duplicate number","OK")))</f>
        <v>ready</v>
      </c>
      <c r="C128" s="1">
        <f>C127</f>
        <v>2</v>
      </c>
      <c r="D128" s="1">
        <f>D127</f>
        <v>2</v>
      </c>
      <c r="E128" s="1"/>
      <c r="F128" s="75">
        <f>($C128+$D128/60+$E128/3600)/24</f>
        <v>8.4722222222222213E-2</v>
      </c>
      <c r="G128" s="74" t="str">
        <f>IF(ROW()&lt;5,"",IF(A128="","ready",IF(F128&lt;F127,"time error","OK")))</f>
        <v>ready</v>
      </c>
      <c r="H128" s="52">
        <f>ROW()-3</f>
        <v>125</v>
      </c>
      <c r="I128" s="52" t="str">
        <f>IF(A128="","",N128&amp;":"&amp;COUNTIF(N$4:N128,N128))</f>
        <v/>
      </c>
      <c r="J128" s="52" t="str">
        <f>IF(LEFT(N128,1)="L",COUNTIF(N$4:N128,"L*"),"")</f>
        <v/>
      </c>
      <c r="K128" s="52" t="str">
        <f>IF(LEFT(N128,1)="V","MV",IF(LEFT(N128,2)="LV","LV",""))</f>
        <v/>
      </c>
      <c r="L128" s="51" t="str">
        <f>IF(A128="","",VLOOKUP($A128,Entry!A:D,2,FALSE))</f>
        <v/>
      </c>
      <c r="M128" s="51" t="str">
        <f>IF(A128="","",VLOOKUP($A128,Entry!A:D,3,FALSE))</f>
        <v/>
      </c>
      <c r="N128" s="51" t="str">
        <f>IF(A128="","",IF(VLOOKUP($A128,Entry!A:D,4,FALSE)="","M",VLOOKUP($A128,Entry!A:D,4,FALSE)))</f>
        <v/>
      </c>
      <c r="O128" s="52" t="str">
        <f>IF(A128="","",IF(VLOOKUP($A128,Entry!A:E,5,FALSE)="Y","Y",""))</f>
        <v/>
      </c>
      <c r="P128" s="52" t="e">
        <f>VLOOKUP(Finish!A128,Summit!A:B,2,FALSE)</f>
        <v>#N/A</v>
      </c>
      <c r="Q128" s="52" t="str">
        <f>IF(AND(ROW()&gt;4,COUNTIF($N$4:$N128,$N128)=1),"*","")</f>
        <v/>
      </c>
      <c r="R128" s="75">
        <f>F128</f>
        <v>8.4722222222222213E-2</v>
      </c>
      <c r="S128" s="52">
        <f>H128</f>
        <v>125</v>
      </c>
    </row>
    <row r="129" spans="1:19" x14ac:dyDescent="0.25">
      <c r="A129" s="1"/>
      <c r="B129" s="73" t="str">
        <f>IF(A129="","ready",IF(COUNTIF(Entry!A:A,A129)=0,"unknown number",IF(MATCH(A129,A:A,0)&lt;ROW(),"duplicate number","OK")))</f>
        <v>ready</v>
      </c>
      <c r="C129" s="1">
        <f>C128</f>
        <v>2</v>
      </c>
      <c r="D129" s="1">
        <f>D128</f>
        <v>2</v>
      </c>
      <c r="E129" s="1"/>
      <c r="F129" s="75">
        <f>($C129+$D129/60+$E129/3600)/24</f>
        <v>8.4722222222222213E-2</v>
      </c>
      <c r="G129" s="74" t="str">
        <f>IF(ROW()&lt;5,"",IF(A129="","ready",IF(F129&lt;F128,"time error","OK")))</f>
        <v>ready</v>
      </c>
      <c r="H129" s="52">
        <f>ROW()-3</f>
        <v>126</v>
      </c>
      <c r="I129" s="52" t="str">
        <f>IF(A129="","",N129&amp;":"&amp;COUNTIF(N$4:N129,N129))</f>
        <v/>
      </c>
      <c r="J129" s="52" t="str">
        <f>IF(LEFT(N129,1)="L",COUNTIF(N$4:N129,"L*"),"")</f>
        <v/>
      </c>
      <c r="K129" s="52" t="str">
        <f>IF(LEFT(N129,1)="V","MV",IF(LEFT(N129,2)="LV","LV",""))</f>
        <v/>
      </c>
      <c r="L129" s="51" t="str">
        <f>IF(A129="","",VLOOKUP($A129,Entry!A:D,2,FALSE))</f>
        <v/>
      </c>
      <c r="M129" s="51" t="str">
        <f>IF(A129="","",VLOOKUP($A129,Entry!A:D,3,FALSE))</f>
        <v/>
      </c>
      <c r="N129" s="51" t="str">
        <f>IF(A129="","",IF(VLOOKUP($A129,Entry!A:D,4,FALSE)="","M",VLOOKUP($A129,Entry!A:D,4,FALSE)))</f>
        <v/>
      </c>
      <c r="O129" s="52" t="str">
        <f>IF(A129="","",IF(VLOOKUP($A129,Entry!A:E,5,FALSE)="Y","Y",""))</f>
        <v/>
      </c>
      <c r="P129" s="52" t="e">
        <f>VLOOKUP(Finish!A129,Summit!A:B,2,FALSE)</f>
        <v>#N/A</v>
      </c>
      <c r="Q129" s="52" t="str">
        <f>IF(AND(ROW()&gt;4,COUNTIF($N$4:$N129,$N129)=1),"*","")</f>
        <v/>
      </c>
      <c r="R129" s="75">
        <f>F129</f>
        <v>8.4722222222222213E-2</v>
      </c>
      <c r="S129" s="52">
        <f>H129</f>
        <v>126</v>
      </c>
    </row>
    <row r="130" spans="1:19" x14ac:dyDescent="0.25">
      <c r="A130" s="1"/>
      <c r="B130" s="73" t="str">
        <f>IF(A130="","ready",IF(COUNTIF(Entry!A:A,A130)=0,"unknown number",IF(MATCH(A130,A:A,0)&lt;ROW(),"duplicate number","OK")))</f>
        <v>ready</v>
      </c>
      <c r="C130" s="1">
        <f>C129</f>
        <v>2</v>
      </c>
      <c r="D130" s="1">
        <f>D129</f>
        <v>2</v>
      </c>
      <c r="E130" s="1"/>
      <c r="F130" s="75">
        <f>($C130+$D130/60+$E130/3600)/24</f>
        <v>8.4722222222222213E-2</v>
      </c>
      <c r="G130" s="74" t="str">
        <f>IF(ROW()&lt;5,"",IF(A130="","ready",IF(F130&lt;F129,"time error","OK")))</f>
        <v>ready</v>
      </c>
      <c r="H130" s="52">
        <f>ROW()-3</f>
        <v>127</v>
      </c>
      <c r="I130" s="52" t="str">
        <f>IF(A130="","",N130&amp;":"&amp;COUNTIF(N$4:N130,N130))</f>
        <v/>
      </c>
      <c r="J130" s="52" t="str">
        <f>IF(LEFT(N130,1)="L",COUNTIF(N$4:N130,"L*"),"")</f>
        <v/>
      </c>
      <c r="K130" s="52" t="str">
        <f>IF(LEFT(N130,1)="V","MV",IF(LEFT(N130,2)="LV","LV",""))</f>
        <v/>
      </c>
      <c r="L130" s="51" t="str">
        <f>IF(A130="","",VLOOKUP($A130,Entry!A:D,2,FALSE))</f>
        <v/>
      </c>
      <c r="M130" s="51" t="str">
        <f>IF(A130="","",VLOOKUP($A130,Entry!A:D,3,FALSE))</f>
        <v/>
      </c>
      <c r="N130" s="51" t="str">
        <f>IF(A130="","",IF(VLOOKUP($A130,Entry!A:D,4,FALSE)="","M",VLOOKUP($A130,Entry!A:D,4,FALSE)))</f>
        <v/>
      </c>
      <c r="O130" s="52" t="str">
        <f>IF(A130="","",IF(VLOOKUP($A130,Entry!A:E,5,FALSE)="Y","Y",""))</f>
        <v/>
      </c>
      <c r="P130" s="52" t="e">
        <f>VLOOKUP(Finish!A130,Summit!A:B,2,FALSE)</f>
        <v>#N/A</v>
      </c>
      <c r="Q130" s="52" t="str">
        <f>IF(AND(ROW()&gt;4,COUNTIF($N$4:$N130,$N130)=1),"*","")</f>
        <v/>
      </c>
      <c r="R130" s="75">
        <f>F130</f>
        <v>8.4722222222222213E-2</v>
      </c>
      <c r="S130" s="52">
        <f>H130</f>
        <v>127</v>
      </c>
    </row>
    <row r="131" spans="1:19" x14ac:dyDescent="0.25">
      <c r="A131" s="1"/>
      <c r="B131" s="73" t="str">
        <f>IF(A131="","ready",IF(COUNTIF(Entry!A:A,A131)=0,"unknown number",IF(MATCH(A131,A:A,0)&lt;ROW(),"duplicate number","OK")))</f>
        <v>ready</v>
      </c>
      <c r="C131" s="1">
        <f>C130</f>
        <v>2</v>
      </c>
      <c r="D131" s="1">
        <f>D130</f>
        <v>2</v>
      </c>
      <c r="E131" s="1"/>
      <c r="F131" s="75">
        <f>($C131+$D131/60+$E131/3600)/24</f>
        <v>8.4722222222222213E-2</v>
      </c>
      <c r="G131" s="74" t="str">
        <f>IF(ROW()&lt;5,"",IF(A131="","ready",IF(F131&lt;F130,"time error","OK")))</f>
        <v>ready</v>
      </c>
      <c r="H131" s="52">
        <f>ROW()-3</f>
        <v>128</v>
      </c>
      <c r="I131" s="52" t="str">
        <f>IF(A131="","",N131&amp;":"&amp;COUNTIF(N$4:N131,N131))</f>
        <v/>
      </c>
      <c r="J131" s="52" t="str">
        <f>IF(LEFT(N131,1)="L",COUNTIF(N$4:N131,"L*"),"")</f>
        <v/>
      </c>
      <c r="K131" s="52" t="str">
        <f>IF(LEFT(N131,1)="V","MV",IF(LEFT(N131,2)="LV","LV",""))</f>
        <v/>
      </c>
      <c r="L131" s="51" t="str">
        <f>IF(A131="","",VLOOKUP($A131,Entry!A:D,2,FALSE))</f>
        <v/>
      </c>
      <c r="M131" s="51" t="str">
        <f>IF(A131="","",VLOOKUP($A131,Entry!A:D,3,FALSE))</f>
        <v/>
      </c>
      <c r="N131" s="51" t="str">
        <f>IF(A131="","",IF(VLOOKUP($A131,Entry!A:D,4,FALSE)="","M",VLOOKUP($A131,Entry!A:D,4,FALSE)))</f>
        <v/>
      </c>
      <c r="O131" s="52" t="str">
        <f>IF(A131="","",IF(VLOOKUP($A131,Entry!A:E,5,FALSE)="Y","Y",""))</f>
        <v/>
      </c>
      <c r="P131" s="52" t="e">
        <f>VLOOKUP(Finish!A131,Summit!A:B,2,FALSE)</f>
        <v>#N/A</v>
      </c>
      <c r="Q131" s="52" t="str">
        <f>IF(AND(ROW()&gt;4,COUNTIF($N$4:$N131,$N131)=1),"*","")</f>
        <v/>
      </c>
      <c r="R131" s="75">
        <f>F131</f>
        <v>8.4722222222222213E-2</v>
      </c>
      <c r="S131" s="52">
        <f>H131</f>
        <v>128</v>
      </c>
    </row>
    <row r="132" spans="1:19" x14ac:dyDescent="0.25">
      <c r="A132" s="1"/>
      <c r="B132" s="73" t="str">
        <f>IF(A132="","ready",IF(COUNTIF(Entry!A:A,A132)=0,"unknown number",IF(MATCH(A132,A:A,0)&lt;ROW(),"duplicate number","OK")))</f>
        <v>ready</v>
      </c>
      <c r="C132" s="1">
        <f>C131</f>
        <v>2</v>
      </c>
      <c r="D132" s="1">
        <f>D131</f>
        <v>2</v>
      </c>
      <c r="E132" s="1"/>
      <c r="F132" s="75">
        <f>($C132+$D132/60+$E132/3600)/24</f>
        <v>8.4722222222222213E-2</v>
      </c>
      <c r="G132" s="74" t="str">
        <f>IF(ROW()&lt;5,"",IF(A132="","ready",IF(F132&lt;F131,"time error","OK")))</f>
        <v>ready</v>
      </c>
      <c r="H132" s="52">
        <f>ROW()-3</f>
        <v>129</v>
      </c>
      <c r="I132" s="52" t="str">
        <f>IF(A132="","",N132&amp;":"&amp;COUNTIF(N$4:N132,N132))</f>
        <v/>
      </c>
      <c r="J132" s="52" t="str">
        <f>IF(LEFT(N132,1)="L",COUNTIF(N$4:N132,"L*"),"")</f>
        <v/>
      </c>
      <c r="K132" s="52" t="str">
        <f>IF(LEFT(N132,1)="V","MV",IF(LEFT(N132,2)="LV","LV",""))</f>
        <v/>
      </c>
      <c r="L132" s="51" t="str">
        <f>IF(A132="","",VLOOKUP($A132,Entry!A:D,2,FALSE))</f>
        <v/>
      </c>
      <c r="M132" s="51" t="str">
        <f>IF(A132="","",VLOOKUP($A132,Entry!A:D,3,FALSE))</f>
        <v/>
      </c>
      <c r="N132" s="51" t="str">
        <f>IF(A132="","",IF(VLOOKUP($A132,Entry!A:D,4,FALSE)="","M",VLOOKUP($A132,Entry!A:D,4,FALSE)))</f>
        <v/>
      </c>
      <c r="O132" s="52" t="str">
        <f>IF(A132="","",IF(VLOOKUP($A132,Entry!A:E,5,FALSE)="Y","Y",""))</f>
        <v/>
      </c>
      <c r="P132" s="52" t="e">
        <f>VLOOKUP(Finish!A132,Summit!A:B,2,FALSE)</f>
        <v>#N/A</v>
      </c>
      <c r="Q132" s="52" t="str">
        <f>IF(AND(ROW()&gt;4,COUNTIF($N$4:$N132,$N132)=1),"*","")</f>
        <v/>
      </c>
      <c r="R132" s="75">
        <f>F132</f>
        <v>8.4722222222222213E-2</v>
      </c>
      <c r="S132" s="52">
        <f>H132</f>
        <v>129</v>
      </c>
    </row>
    <row r="133" spans="1:19" x14ac:dyDescent="0.25">
      <c r="A133" s="1"/>
      <c r="B133" s="73" t="str">
        <f>IF(A133="","ready",IF(COUNTIF(Entry!A:A,A133)=0,"unknown number",IF(MATCH(A133,A:A,0)&lt;ROW(),"duplicate number","OK")))</f>
        <v>ready</v>
      </c>
      <c r="C133" s="1">
        <f>C132</f>
        <v>2</v>
      </c>
      <c r="D133" s="1">
        <f>D132</f>
        <v>2</v>
      </c>
      <c r="E133" s="1"/>
      <c r="F133" s="75">
        <f>($C133+$D133/60+$E133/3600)/24</f>
        <v>8.4722222222222213E-2</v>
      </c>
      <c r="G133" s="74" t="str">
        <f>IF(ROW()&lt;5,"",IF(A133="","ready",IF(F133&lt;F132,"time error","OK")))</f>
        <v>ready</v>
      </c>
      <c r="H133" s="52">
        <f>ROW()-3</f>
        <v>130</v>
      </c>
      <c r="I133" s="52" t="str">
        <f>IF(A133="","",N133&amp;":"&amp;COUNTIF(N$4:N133,N133))</f>
        <v/>
      </c>
      <c r="J133" s="52" t="str">
        <f>IF(LEFT(N133,1)="L",COUNTIF(N$4:N133,"L*"),"")</f>
        <v/>
      </c>
      <c r="K133" s="52" t="str">
        <f>IF(LEFT(N133,1)="V","MV",IF(LEFT(N133,2)="LV","LV",""))</f>
        <v/>
      </c>
      <c r="L133" s="51" t="str">
        <f>IF(A133="","",VLOOKUP($A133,Entry!A:D,2,FALSE))</f>
        <v/>
      </c>
      <c r="M133" s="51" t="str">
        <f>IF(A133="","",VLOOKUP($A133,Entry!A:D,3,FALSE))</f>
        <v/>
      </c>
      <c r="N133" s="51" t="str">
        <f>IF(A133="","",IF(VLOOKUP($A133,Entry!A:D,4,FALSE)="","M",VLOOKUP($A133,Entry!A:D,4,FALSE)))</f>
        <v/>
      </c>
      <c r="O133" s="52" t="str">
        <f>IF(A133="","",IF(VLOOKUP($A133,Entry!A:E,5,FALSE)="Y","Y",""))</f>
        <v/>
      </c>
      <c r="P133" s="52" t="e">
        <f>VLOOKUP(Finish!A133,Summit!A:B,2,FALSE)</f>
        <v>#N/A</v>
      </c>
      <c r="Q133" s="52" t="str">
        <f>IF(AND(ROW()&gt;4,COUNTIF($N$4:$N133,$N133)=1),"*","")</f>
        <v/>
      </c>
      <c r="R133" s="75">
        <f>F133</f>
        <v>8.4722222222222213E-2</v>
      </c>
      <c r="S133" s="52">
        <f>H133</f>
        <v>130</v>
      </c>
    </row>
    <row r="134" spans="1:19" x14ac:dyDescent="0.25">
      <c r="A134" s="1"/>
      <c r="B134" s="73" t="str">
        <f>IF(A134="","ready",IF(COUNTIF(Entry!A:A,A134)=0,"unknown number",IF(MATCH(A134,A:A,0)&lt;ROW(),"duplicate number","OK")))</f>
        <v>ready</v>
      </c>
      <c r="C134" s="1">
        <f>C133</f>
        <v>2</v>
      </c>
      <c r="D134" s="1">
        <f>D133</f>
        <v>2</v>
      </c>
      <c r="E134" s="1"/>
      <c r="F134" s="75">
        <f>($C134+$D134/60+$E134/3600)/24</f>
        <v>8.4722222222222213E-2</v>
      </c>
      <c r="G134" s="74" t="str">
        <f>IF(ROW()&lt;5,"",IF(A134="","ready",IF(F134&lt;F133,"time error","OK")))</f>
        <v>ready</v>
      </c>
      <c r="H134" s="52">
        <f>ROW()-3</f>
        <v>131</v>
      </c>
      <c r="I134" s="52" t="str">
        <f>IF(A134="","",N134&amp;":"&amp;COUNTIF(N$4:N134,N134))</f>
        <v/>
      </c>
      <c r="J134" s="52" t="str">
        <f>IF(LEFT(N134,1)="L",COUNTIF(N$4:N134,"L*"),"")</f>
        <v/>
      </c>
      <c r="K134" s="52" t="str">
        <f>IF(LEFT(N134,1)="V","MV",IF(LEFT(N134,2)="LV","LV",""))</f>
        <v/>
      </c>
      <c r="L134" s="51" t="str">
        <f>IF(A134="","",VLOOKUP($A134,Entry!A:D,2,FALSE))</f>
        <v/>
      </c>
      <c r="M134" s="51" t="str">
        <f>IF(A134="","",VLOOKUP($A134,Entry!A:D,3,FALSE))</f>
        <v/>
      </c>
      <c r="N134" s="51" t="str">
        <f>IF(A134="","",IF(VLOOKUP($A134,Entry!A:D,4,FALSE)="","M",VLOOKUP($A134,Entry!A:D,4,FALSE)))</f>
        <v/>
      </c>
      <c r="O134" s="52" t="str">
        <f>IF(A134="","",IF(VLOOKUP($A134,Entry!A:E,5,FALSE)="Y","Y",""))</f>
        <v/>
      </c>
      <c r="P134" s="52" t="e">
        <f>VLOOKUP(Finish!A134,Summit!A:B,2,FALSE)</f>
        <v>#N/A</v>
      </c>
      <c r="Q134" s="52" t="str">
        <f>IF(AND(ROW()&gt;4,COUNTIF($N$4:$N134,$N134)=1),"*","")</f>
        <v/>
      </c>
      <c r="R134" s="75">
        <f>F134</f>
        <v>8.4722222222222213E-2</v>
      </c>
      <c r="S134" s="52">
        <f>H134</f>
        <v>131</v>
      </c>
    </row>
    <row r="135" spans="1:19" x14ac:dyDescent="0.25">
      <c r="A135" s="1"/>
      <c r="B135" s="73" t="str">
        <f>IF(A135="","ready",IF(COUNTIF(Entry!A:A,A135)=0,"unknown number",IF(MATCH(A135,A:A,0)&lt;ROW(),"duplicate number","OK")))</f>
        <v>ready</v>
      </c>
      <c r="C135" s="1">
        <f>C134</f>
        <v>2</v>
      </c>
      <c r="D135" s="1">
        <f>D134</f>
        <v>2</v>
      </c>
      <c r="E135" s="1"/>
      <c r="F135" s="75">
        <f>($C135+$D135/60+$E135/3600)/24</f>
        <v>8.4722222222222213E-2</v>
      </c>
      <c r="G135" s="74" t="str">
        <f>IF(ROW()&lt;5,"",IF(A135="","ready",IF(F135&lt;F134,"time error","OK")))</f>
        <v>ready</v>
      </c>
      <c r="H135" s="52">
        <f>ROW()-3</f>
        <v>132</v>
      </c>
      <c r="I135" s="52" t="str">
        <f>IF(A135="","",N135&amp;":"&amp;COUNTIF(N$4:N135,N135))</f>
        <v/>
      </c>
      <c r="J135" s="52" t="str">
        <f>IF(LEFT(N135,1)="L",COUNTIF(N$4:N135,"L*"),"")</f>
        <v/>
      </c>
      <c r="K135" s="52" t="str">
        <f>IF(LEFT(N135,1)="V","MV",IF(LEFT(N135,2)="LV","LV",""))</f>
        <v/>
      </c>
      <c r="L135" s="51" t="str">
        <f>IF(A135="","",VLOOKUP($A135,Entry!A:D,2,FALSE))</f>
        <v/>
      </c>
      <c r="M135" s="51" t="str">
        <f>IF(A135="","",VLOOKUP($A135,Entry!A:D,3,FALSE))</f>
        <v/>
      </c>
      <c r="N135" s="51" t="str">
        <f>IF(A135="","",IF(VLOOKUP($A135,Entry!A:D,4,FALSE)="","M",VLOOKUP($A135,Entry!A:D,4,FALSE)))</f>
        <v/>
      </c>
      <c r="O135" s="52" t="str">
        <f>IF(A135="","",IF(VLOOKUP($A135,Entry!A:E,5,FALSE)="Y","Y",""))</f>
        <v/>
      </c>
      <c r="P135" s="52" t="e">
        <f>VLOOKUP(Finish!A135,Summit!A:B,2,FALSE)</f>
        <v>#N/A</v>
      </c>
      <c r="Q135" s="52" t="str">
        <f>IF(AND(ROW()&gt;4,COUNTIF($N$4:$N135,$N135)=1),"*","")</f>
        <v/>
      </c>
      <c r="R135" s="75">
        <f>F135</f>
        <v>8.4722222222222213E-2</v>
      </c>
      <c r="S135" s="52">
        <f>H135</f>
        <v>132</v>
      </c>
    </row>
    <row r="136" spans="1:19" x14ac:dyDescent="0.25">
      <c r="A136" s="1"/>
      <c r="B136" s="73" t="str">
        <f>IF(A136="","ready",IF(COUNTIF(Entry!A:A,A136)=0,"unknown number",IF(MATCH(A136,A:A,0)&lt;ROW(),"duplicate number","OK")))</f>
        <v>ready</v>
      </c>
      <c r="C136" s="1">
        <f>C135</f>
        <v>2</v>
      </c>
      <c r="D136" s="1">
        <f>D135</f>
        <v>2</v>
      </c>
      <c r="E136" s="1"/>
      <c r="F136" s="75">
        <f>($C136+$D136/60+$E136/3600)/24</f>
        <v>8.4722222222222213E-2</v>
      </c>
      <c r="G136" s="74" t="str">
        <f>IF(ROW()&lt;5,"",IF(A136="","ready",IF(F136&lt;F135,"time error","OK")))</f>
        <v>ready</v>
      </c>
      <c r="H136" s="52">
        <f>ROW()-3</f>
        <v>133</v>
      </c>
      <c r="I136" s="52" t="str">
        <f>IF(A136="","",N136&amp;":"&amp;COUNTIF(N$4:N136,N136))</f>
        <v/>
      </c>
      <c r="J136" s="52" t="str">
        <f>IF(LEFT(N136,1)="L",COUNTIF(N$4:N136,"L*"),"")</f>
        <v/>
      </c>
      <c r="K136" s="52" t="str">
        <f>IF(LEFT(N136,1)="V","MV",IF(LEFT(N136,2)="LV","LV",""))</f>
        <v/>
      </c>
      <c r="L136" s="51" t="str">
        <f>IF(A136="","",VLOOKUP($A136,Entry!A:D,2,FALSE))</f>
        <v/>
      </c>
      <c r="M136" s="51" t="str">
        <f>IF(A136="","",VLOOKUP($A136,Entry!A:D,3,FALSE))</f>
        <v/>
      </c>
      <c r="N136" s="51" t="str">
        <f>IF(A136="","",IF(VLOOKUP($A136,Entry!A:D,4,FALSE)="","M",VLOOKUP($A136,Entry!A:D,4,FALSE)))</f>
        <v/>
      </c>
      <c r="O136" s="52" t="str">
        <f>IF(A136="","",IF(VLOOKUP($A136,Entry!A:E,5,FALSE)="Y","Y",""))</f>
        <v/>
      </c>
      <c r="P136" s="52" t="e">
        <f>VLOOKUP(Finish!A136,Summit!A:B,2,FALSE)</f>
        <v>#N/A</v>
      </c>
      <c r="Q136" s="52" t="str">
        <f>IF(AND(ROW()&gt;4,COUNTIF($N$4:$N136,$N136)=1),"*","")</f>
        <v/>
      </c>
      <c r="R136" s="75">
        <f>F136</f>
        <v>8.4722222222222213E-2</v>
      </c>
      <c r="S136" s="52">
        <f>H136</f>
        <v>133</v>
      </c>
    </row>
    <row r="137" spans="1:19" x14ac:dyDescent="0.25">
      <c r="A137" s="1"/>
      <c r="B137" s="73" t="str">
        <f>IF(A137="","ready",IF(COUNTIF(Entry!A:A,A137)=0,"unknown number",IF(MATCH(A137,A:A,0)&lt;ROW(),"duplicate number","OK")))</f>
        <v>ready</v>
      </c>
      <c r="C137" s="1">
        <f>C136</f>
        <v>2</v>
      </c>
      <c r="D137" s="1">
        <f>D136</f>
        <v>2</v>
      </c>
      <c r="E137" s="1"/>
      <c r="F137" s="75">
        <f>($C137+$D137/60+$E137/3600)/24</f>
        <v>8.4722222222222213E-2</v>
      </c>
      <c r="G137" s="74" t="str">
        <f>IF(ROW()&lt;5,"",IF(A137="","ready",IF(F137&lt;F136,"time error","OK")))</f>
        <v>ready</v>
      </c>
      <c r="H137" s="52">
        <f>ROW()-3</f>
        <v>134</v>
      </c>
      <c r="I137" s="52" t="str">
        <f>IF(A137="","",N137&amp;":"&amp;COUNTIF(N$4:N137,N137))</f>
        <v/>
      </c>
      <c r="J137" s="52" t="str">
        <f>IF(LEFT(N137,1)="L",COUNTIF(N$4:N137,"L*"),"")</f>
        <v/>
      </c>
      <c r="K137" s="52" t="str">
        <f>IF(LEFT(N137,1)="V","MV",IF(LEFT(N137,2)="LV","LV",""))</f>
        <v/>
      </c>
      <c r="L137" s="51" t="str">
        <f>IF(A137="","",VLOOKUP($A137,Entry!A:D,2,FALSE))</f>
        <v/>
      </c>
      <c r="M137" s="51" t="str">
        <f>IF(A137="","",VLOOKUP($A137,Entry!A:D,3,FALSE))</f>
        <v/>
      </c>
      <c r="N137" s="51" t="str">
        <f>IF(A137="","",IF(VLOOKUP($A137,Entry!A:D,4,FALSE)="","M",VLOOKUP($A137,Entry!A:D,4,FALSE)))</f>
        <v/>
      </c>
      <c r="O137" s="52" t="str">
        <f>IF(A137="","",IF(VLOOKUP($A137,Entry!A:E,5,FALSE)="Y","Y",""))</f>
        <v/>
      </c>
      <c r="P137" s="52" t="e">
        <f>VLOOKUP(Finish!A137,Summit!A:B,2,FALSE)</f>
        <v>#N/A</v>
      </c>
      <c r="Q137" s="52" t="str">
        <f>IF(AND(ROW()&gt;4,COUNTIF($N$4:$N137,$N137)=1),"*","")</f>
        <v/>
      </c>
      <c r="R137" s="75">
        <f>F137</f>
        <v>8.4722222222222213E-2</v>
      </c>
      <c r="S137" s="52">
        <f>H137</f>
        <v>134</v>
      </c>
    </row>
    <row r="138" spans="1:19" x14ac:dyDescent="0.25">
      <c r="A138" s="1"/>
      <c r="B138" s="73" t="str">
        <f>IF(A138="","ready",IF(COUNTIF(Entry!A:A,A138)=0,"unknown number",IF(MATCH(A138,A:A,0)&lt;ROW(),"duplicate number","OK")))</f>
        <v>ready</v>
      </c>
      <c r="C138" s="1">
        <f>C137</f>
        <v>2</v>
      </c>
      <c r="D138" s="1">
        <f>D137</f>
        <v>2</v>
      </c>
      <c r="E138" s="1"/>
      <c r="F138" s="75">
        <f>($C138+$D138/60+$E138/3600)/24</f>
        <v>8.4722222222222213E-2</v>
      </c>
      <c r="G138" s="74" t="str">
        <f>IF(ROW()&lt;5,"",IF(A138="","ready",IF(F138&lt;F137,"time error","OK")))</f>
        <v>ready</v>
      </c>
      <c r="H138" s="52">
        <f>ROW()-3</f>
        <v>135</v>
      </c>
      <c r="I138" s="52" t="str">
        <f>IF(A138="","",N138&amp;":"&amp;COUNTIF(N$4:N138,N138))</f>
        <v/>
      </c>
      <c r="J138" s="52" t="str">
        <f>IF(LEFT(N138,1)="L",COUNTIF(N$4:N138,"L*"),"")</f>
        <v/>
      </c>
      <c r="K138" s="52" t="str">
        <f>IF(LEFT(N138,1)="V","MV",IF(LEFT(N138,2)="LV","LV",""))</f>
        <v/>
      </c>
      <c r="L138" s="51" t="str">
        <f>IF(A138="","",VLOOKUP($A138,Entry!A:D,2,FALSE))</f>
        <v/>
      </c>
      <c r="M138" s="51" t="str">
        <f>IF(A138="","",VLOOKUP($A138,Entry!A:D,3,FALSE))</f>
        <v/>
      </c>
      <c r="N138" s="51" t="str">
        <f>IF(A138="","",IF(VLOOKUP($A138,Entry!A:D,4,FALSE)="","M",VLOOKUP($A138,Entry!A:D,4,FALSE)))</f>
        <v/>
      </c>
      <c r="O138" s="52" t="str">
        <f>IF(A138="","",IF(VLOOKUP($A138,Entry!A:E,5,FALSE)="Y","Y",""))</f>
        <v/>
      </c>
      <c r="P138" s="52" t="e">
        <f>VLOOKUP(Finish!A138,Summit!A:B,2,FALSE)</f>
        <v>#N/A</v>
      </c>
      <c r="Q138" s="52" t="str">
        <f>IF(AND(ROW()&gt;4,COUNTIF($N$4:$N138,$N138)=1),"*","")</f>
        <v/>
      </c>
      <c r="R138" s="75">
        <f>F138</f>
        <v>8.4722222222222213E-2</v>
      </c>
      <c r="S138" s="52">
        <f>H138</f>
        <v>135</v>
      </c>
    </row>
    <row r="139" spans="1:19" x14ac:dyDescent="0.25">
      <c r="A139" s="1"/>
      <c r="B139" s="73" t="str">
        <f>IF(A139="","ready",IF(COUNTIF(Entry!A:A,A139)=0,"unknown number",IF(MATCH(A139,A:A,0)&lt;ROW(),"duplicate number","OK")))</f>
        <v>ready</v>
      </c>
      <c r="C139" s="1">
        <f>C138</f>
        <v>2</v>
      </c>
      <c r="D139" s="1">
        <f>D138</f>
        <v>2</v>
      </c>
      <c r="E139" s="1"/>
      <c r="F139" s="75">
        <f>($C139+$D139/60+$E139/3600)/24</f>
        <v>8.4722222222222213E-2</v>
      </c>
      <c r="G139" s="74" t="str">
        <f>IF(ROW()&lt;5,"",IF(A139="","ready",IF(F139&lt;F138,"time error","OK")))</f>
        <v>ready</v>
      </c>
      <c r="H139" s="52">
        <f>ROW()-3</f>
        <v>136</v>
      </c>
      <c r="I139" s="52" t="str">
        <f>IF(A139="","",N139&amp;":"&amp;COUNTIF(N$4:N139,N139))</f>
        <v/>
      </c>
      <c r="J139" s="52" t="str">
        <f>IF(LEFT(N139,1)="L",COUNTIF(N$4:N139,"L*"),"")</f>
        <v/>
      </c>
      <c r="K139" s="52" t="str">
        <f>IF(LEFT(N139,1)="V","MV",IF(LEFT(N139,2)="LV","LV",""))</f>
        <v/>
      </c>
      <c r="L139" s="51" t="str">
        <f>IF(A139="","",VLOOKUP($A139,Entry!A:D,2,FALSE))</f>
        <v/>
      </c>
      <c r="M139" s="51" t="str">
        <f>IF(A139="","",VLOOKUP($A139,Entry!A:D,3,FALSE))</f>
        <v/>
      </c>
      <c r="N139" s="51" t="str">
        <f>IF(A139="","",IF(VLOOKUP($A139,Entry!A:D,4,FALSE)="","M",VLOOKUP($A139,Entry!A:D,4,FALSE)))</f>
        <v/>
      </c>
      <c r="O139" s="52" t="str">
        <f>IF(A139="","",IF(VLOOKUP($A139,Entry!A:E,5,FALSE)="Y","Y",""))</f>
        <v/>
      </c>
      <c r="P139" s="52" t="e">
        <f>VLOOKUP(Finish!A139,Summit!A:B,2,FALSE)</f>
        <v>#N/A</v>
      </c>
      <c r="Q139" s="52" t="str">
        <f>IF(AND(ROW()&gt;4,COUNTIF($N$4:$N139,$N139)=1),"*","")</f>
        <v/>
      </c>
      <c r="R139" s="75">
        <f>F139</f>
        <v>8.4722222222222213E-2</v>
      </c>
      <c r="S139" s="52">
        <f>H139</f>
        <v>136</v>
      </c>
    </row>
    <row r="140" spans="1:19" x14ac:dyDescent="0.25">
      <c r="A140" s="1"/>
      <c r="B140" s="73" t="str">
        <f>IF(A140="","ready",IF(COUNTIF(Entry!A:A,A140)=0,"unknown number",IF(MATCH(A140,A:A,0)&lt;ROW(),"duplicate number","OK")))</f>
        <v>ready</v>
      </c>
      <c r="C140" s="1">
        <f>C139</f>
        <v>2</v>
      </c>
      <c r="D140" s="1">
        <f>D139</f>
        <v>2</v>
      </c>
      <c r="E140" s="1"/>
      <c r="F140" s="75">
        <f>($C140+$D140/60+$E140/3600)/24</f>
        <v>8.4722222222222213E-2</v>
      </c>
      <c r="G140" s="74" t="str">
        <f>IF(ROW()&lt;5,"",IF(A140="","ready",IF(F140&lt;F139,"time error","OK")))</f>
        <v>ready</v>
      </c>
      <c r="H140" s="52">
        <f>ROW()-3</f>
        <v>137</v>
      </c>
      <c r="I140" s="52" t="str">
        <f>IF(A140="","",N140&amp;":"&amp;COUNTIF(N$4:N140,N140))</f>
        <v/>
      </c>
      <c r="J140" s="52" t="str">
        <f>IF(LEFT(N140,1)="L",COUNTIF(N$4:N140,"L*"),"")</f>
        <v/>
      </c>
      <c r="K140" s="52" t="str">
        <f>IF(LEFT(N140,1)="V","MV",IF(LEFT(N140,2)="LV","LV",""))</f>
        <v/>
      </c>
      <c r="L140" s="51" t="str">
        <f>IF(A140="","",VLOOKUP($A140,Entry!A:D,2,FALSE))</f>
        <v/>
      </c>
      <c r="M140" s="51" t="str">
        <f>IF(A140="","",VLOOKUP($A140,Entry!A:D,3,FALSE))</f>
        <v/>
      </c>
      <c r="N140" s="51" t="str">
        <f>IF(A140="","",IF(VLOOKUP($A140,Entry!A:D,4,FALSE)="","M",VLOOKUP($A140,Entry!A:D,4,FALSE)))</f>
        <v/>
      </c>
      <c r="O140" s="52" t="str">
        <f>IF(A140="","",IF(VLOOKUP($A140,Entry!A:E,5,FALSE)="Y","Y",""))</f>
        <v/>
      </c>
      <c r="P140" s="52" t="e">
        <f>VLOOKUP(Finish!A140,Summit!A:B,2,FALSE)</f>
        <v>#N/A</v>
      </c>
      <c r="Q140" s="52" t="str">
        <f>IF(AND(ROW()&gt;4,COUNTIF($N$4:$N140,$N140)=1),"*","")</f>
        <v/>
      </c>
      <c r="R140" s="75">
        <f>F140</f>
        <v>8.4722222222222213E-2</v>
      </c>
      <c r="S140" s="52">
        <f>H140</f>
        <v>137</v>
      </c>
    </row>
    <row r="141" spans="1:19" x14ac:dyDescent="0.25">
      <c r="A141" s="1"/>
      <c r="B141" s="73" t="str">
        <f>IF(A141="","ready",IF(COUNTIF(Entry!A:A,A141)=0,"unknown number",IF(MATCH(A141,A:A,0)&lt;ROW(),"duplicate number","OK")))</f>
        <v>ready</v>
      </c>
      <c r="C141" s="1">
        <f>C140</f>
        <v>2</v>
      </c>
      <c r="D141" s="1">
        <f>D140</f>
        <v>2</v>
      </c>
      <c r="E141" s="1"/>
      <c r="F141" s="75">
        <f>($C141+$D141/60+$E141/3600)/24</f>
        <v>8.4722222222222213E-2</v>
      </c>
      <c r="G141" s="74" t="str">
        <f>IF(ROW()&lt;5,"",IF(A141="","ready",IF(F141&lt;F140,"time error","OK")))</f>
        <v>ready</v>
      </c>
      <c r="H141" s="52">
        <f>ROW()-3</f>
        <v>138</v>
      </c>
      <c r="I141" s="52" t="str">
        <f>IF(A141="","",N141&amp;":"&amp;COUNTIF(N$4:N141,N141))</f>
        <v/>
      </c>
      <c r="J141" s="52" t="str">
        <f>IF(LEFT(N141,1)="L",COUNTIF(N$4:N141,"L*"),"")</f>
        <v/>
      </c>
      <c r="K141" s="52" t="str">
        <f>IF(LEFT(N141,1)="V","MV",IF(LEFT(N141,2)="LV","LV",""))</f>
        <v/>
      </c>
      <c r="L141" s="51" t="str">
        <f>IF(A141="","",VLOOKUP($A141,Entry!A:D,2,FALSE))</f>
        <v/>
      </c>
      <c r="M141" s="51" t="str">
        <f>IF(A141="","",VLOOKUP($A141,Entry!A:D,3,FALSE))</f>
        <v/>
      </c>
      <c r="N141" s="51" t="str">
        <f>IF(A141="","",IF(VLOOKUP($A141,Entry!A:D,4,FALSE)="","M",VLOOKUP($A141,Entry!A:D,4,FALSE)))</f>
        <v/>
      </c>
      <c r="O141" s="52" t="str">
        <f>IF(A141="","",IF(VLOOKUP($A141,Entry!A:E,5,FALSE)="Y","Y",""))</f>
        <v/>
      </c>
      <c r="P141" s="52" t="e">
        <f>VLOOKUP(Finish!A141,Summit!A:B,2,FALSE)</f>
        <v>#N/A</v>
      </c>
      <c r="Q141" s="52" t="str">
        <f>IF(AND(ROW()&gt;4,COUNTIF($N$4:$N141,$N141)=1),"*","")</f>
        <v/>
      </c>
      <c r="R141" s="75">
        <f>F141</f>
        <v>8.4722222222222213E-2</v>
      </c>
      <c r="S141" s="52">
        <f>H141</f>
        <v>138</v>
      </c>
    </row>
    <row r="142" spans="1:19" x14ac:dyDescent="0.25">
      <c r="A142" s="1"/>
      <c r="B142" s="73" t="str">
        <f>IF(A142="","ready",IF(COUNTIF(Entry!A:A,A142)=0,"unknown number",IF(MATCH(A142,A:A,0)&lt;ROW(),"duplicate number","OK")))</f>
        <v>ready</v>
      </c>
      <c r="C142" s="1">
        <f>C141</f>
        <v>2</v>
      </c>
      <c r="D142" s="1">
        <f>D141</f>
        <v>2</v>
      </c>
      <c r="E142" s="1"/>
      <c r="F142" s="75">
        <f>($C142+$D142/60+$E142/3600)/24</f>
        <v>8.4722222222222213E-2</v>
      </c>
      <c r="G142" s="74" t="str">
        <f>IF(ROW()&lt;5,"",IF(A142="","ready",IF(F142&lt;F141,"time error","OK")))</f>
        <v>ready</v>
      </c>
      <c r="H142" s="52">
        <f>ROW()-3</f>
        <v>139</v>
      </c>
      <c r="I142" s="52" t="str">
        <f>IF(A142="","",N142&amp;":"&amp;COUNTIF(N$4:N142,N142))</f>
        <v/>
      </c>
      <c r="J142" s="52" t="str">
        <f>IF(LEFT(N142,1)="L",COUNTIF(N$4:N142,"L*"),"")</f>
        <v/>
      </c>
      <c r="K142" s="52" t="str">
        <f>IF(LEFT(N142,1)="V","MV",IF(LEFT(N142,2)="LV","LV",""))</f>
        <v/>
      </c>
      <c r="L142" s="51" t="str">
        <f>IF(A142="","",VLOOKUP($A142,Entry!A:D,2,FALSE))</f>
        <v/>
      </c>
      <c r="M142" s="51" t="str">
        <f>IF(A142="","",VLOOKUP($A142,Entry!A:D,3,FALSE))</f>
        <v/>
      </c>
      <c r="N142" s="51" t="str">
        <f>IF(A142="","",IF(VLOOKUP($A142,Entry!A:D,4,FALSE)="","M",VLOOKUP($A142,Entry!A:D,4,FALSE)))</f>
        <v/>
      </c>
      <c r="O142" s="52" t="str">
        <f>IF(A142="","",IF(VLOOKUP($A142,Entry!A:E,5,FALSE)="Y","Y",""))</f>
        <v/>
      </c>
      <c r="P142" s="52" t="e">
        <f>VLOOKUP(Finish!A142,Summit!A:B,2,FALSE)</f>
        <v>#N/A</v>
      </c>
      <c r="Q142" s="52" t="str">
        <f>IF(AND(ROW()&gt;4,COUNTIF($N$4:$N142,$N142)=1),"*","")</f>
        <v/>
      </c>
      <c r="R142" s="75">
        <f>F142</f>
        <v>8.4722222222222213E-2</v>
      </c>
      <c r="S142" s="52">
        <f>H142</f>
        <v>139</v>
      </c>
    </row>
    <row r="143" spans="1:19" x14ac:dyDescent="0.25">
      <c r="A143" s="1"/>
      <c r="B143" s="73" t="str">
        <f>IF(A143="","ready",IF(COUNTIF(Entry!A:A,A143)=0,"unknown number",IF(MATCH(A143,A:A,0)&lt;ROW(),"duplicate number","OK")))</f>
        <v>ready</v>
      </c>
      <c r="C143" s="1">
        <f>C142</f>
        <v>2</v>
      </c>
      <c r="D143" s="1">
        <f>D142</f>
        <v>2</v>
      </c>
      <c r="E143" s="1"/>
      <c r="F143" s="75">
        <f>($C143+$D143/60+$E143/3600)/24</f>
        <v>8.4722222222222213E-2</v>
      </c>
      <c r="G143" s="74" t="str">
        <f>IF(ROW()&lt;5,"",IF(A143="","ready",IF(F143&lt;F142,"time error","OK")))</f>
        <v>ready</v>
      </c>
      <c r="H143" s="52">
        <f>ROW()-3</f>
        <v>140</v>
      </c>
      <c r="I143" s="52" t="str">
        <f>IF(A143="","",N143&amp;":"&amp;COUNTIF(N$4:N143,N143))</f>
        <v/>
      </c>
      <c r="J143" s="52" t="str">
        <f>IF(LEFT(N143,1)="L",COUNTIF(N$4:N143,"L*"),"")</f>
        <v/>
      </c>
      <c r="K143" s="52" t="str">
        <f>IF(LEFT(N143,1)="V","MV",IF(LEFT(N143,2)="LV","LV",""))</f>
        <v/>
      </c>
      <c r="L143" s="51" t="str">
        <f>IF(A143="","",VLOOKUP($A143,Entry!A:D,2,FALSE))</f>
        <v/>
      </c>
      <c r="M143" s="51" t="str">
        <f>IF(A143="","",VLOOKUP($A143,Entry!A:D,3,FALSE))</f>
        <v/>
      </c>
      <c r="N143" s="51" t="str">
        <f>IF(A143="","",IF(VLOOKUP($A143,Entry!A:D,4,FALSE)="","M",VLOOKUP($A143,Entry!A:D,4,FALSE)))</f>
        <v/>
      </c>
      <c r="O143" s="52" t="str">
        <f>IF(A143="","",IF(VLOOKUP($A143,Entry!A:E,5,FALSE)="Y","Y",""))</f>
        <v/>
      </c>
      <c r="P143" s="52" t="e">
        <f>VLOOKUP(Finish!A143,Summit!A:B,2,FALSE)</f>
        <v>#N/A</v>
      </c>
      <c r="Q143" s="52" t="str">
        <f>IF(AND(ROW()&gt;4,COUNTIF($N$4:$N143,$N143)=1),"*","")</f>
        <v/>
      </c>
      <c r="R143" s="75">
        <f>F143</f>
        <v>8.4722222222222213E-2</v>
      </c>
      <c r="S143" s="52">
        <f>H143</f>
        <v>140</v>
      </c>
    </row>
    <row r="144" spans="1:19" x14ac:dyDescent="0.25">
      <c r="A144" s="1"/>
      <c r="B144" s="73" t="str">
        <f>IF(A144="","ready",IF(COUNTIF(Entry!A:A,A144)=0,"unknown number",IF(MATCH(A144,A:A,0)&lt;ROW(),"duplicate number","OK")))</f>
        <v>ready</v>
      </c>
      <c r="C144" s="1">
        <f>C143</f>
        <v>2</v>
      </c>
      <c r="D144" s="1">
        <f>D143</f>
        <v>2</v>
      </c>
      <c r="E144" s="1"/>
      <c r="F144" s="75">
        <f>($C144+$D144/60+$E144/3600)/24</f>
        <v>8.4722222222222213E-2</v>
      </c>
      <c r="G144" s="74" t="str">
        <f>IF(ROW()&lt;5,"",IF(A144="","ready",IF(F144&lt;F143,"time error","OK")))</f>
        <v>ready</v>
      </c>
      <c r="H144" s="52">
        <f>ROW()-3</f>
        <v>141</v>
      </c>
      <c r="I144" s="52" t="str">
        <f>IF(A144="","",N144&amp;":"&amp;COUNTIF(N$4:N144,N144))</f>
        <v/>
      </c>
      <c r="J144" s="52" t="str">
        <f>IF(LEFT(N144,1)="L",COUNTIF(N$4:N144,"L*"),"")</f>
        <v/>
      </c>
      <c r="K144" s="52" t="str">
        <f>IF(LEFT(N144,1)="V","MV",IF(LEFT(N144,2)="LV","LV",""))</f>
        <v/>
      </c>
      <c r="L144" s="51" t="str">
        <f>IF(A144="","",VLOOKUP($A144,Entry!A:D,2,FALSE))</f>
        <v/>
      </c>
      <c r="M144" s="51" t="str">
        <f>IF(A144="","",VLOOKUP($A144,Entry!A:D,3,FALSE))</f>
        <v/>
      </c>
      <c r="N144" s="51" t="str">
        <f>IF(A144="","",IF(VLOOKUP($A144,Entry!A:D,4,FALSE)="","M",VLOOKUP($A144,Entry!A:D,4,FALSE)))</f>
        <v/>
      </c>
      <c r="O144" s="52" t="str">
        <f>IF(A144="","",IF(VLOOKUP($A144,Entry!A:E,5,FALSE)="Y","Y",""))</f>
        <v/>
      </c>
      <c r="P144" s="52" t="e">
        <f>VLOOKUP(Finish!A144,Summit!A:B,2,FALSE)</f>
        <v>#N/A</v>
      </c>
      <c r="Q144" s="52" t="str">
        <f>IF(AND(ROW()&gt;4,COUNTIF($N$4:$N144,$N144)=1),"*","")</f>
        <v/>
      </c>
      <c r="R144" s="75">
        <f>F144</f>
        <v>8.4722222222222213E-2</v>
      </c>
      <c r="S144" s="52">
        <f>H144</f>
        <v>141</v>
      </c>
    </row>
    <row r="145" spans="1:19" x14ac:dyDescent="0.25">
      <c r="A145" s="1"/>
      <c r="B145" s="73" t="str">
        <f>IF(A145="","ready",IF(COUNTIF(Entry!A:A,A145)=0,"unknown number",IF(MATCH(A145,A:A,0)&lt;ROW(),"duplicate number","OK")))</f>
        <v>ready</v>
      </c>
      <c r="C145" s="1">
        <f>C144</f>
        <v>2</v>
      </c>
      <c r="D145" s="1">
        <f>D144</f>
        <v>2</v>
      </c>
      <c r="E145" s="1"/>
      <c r="F145" s="75">
        <f>($C145+$D145/60+$E145/3600)/24</f>
        <v>8.4722222222222213E-2</v>
      </c>
      <c r="G145" s="74" t="str">
        <f>IF(ROW()&lt;5,"",IF(A145="","ready",IF(F145&lt;F144,"time error","OK")))</f>
        <v>ready</v>
      </c>
      <c r="H145" s="52">
        <f>ROW()-3</f>
        <v>142</v>
      </c>
      <c r="I145" s="52" t="str">
        <f>IF(A145="","",N145&amp;":"&amp;COUNTIF(N$4:N145,N145))</f>
        <v/>
      </c>
      <c r="J145" s="52" t="str">
        <f>IF(LEFT(N145,1)="L",COUNTIF(N$4:N145,"L*"),"")</f>
        <v/>
      </c>
      <c r="K145" s="52" t="str">
        <f>IF(LEFT(N145,1)="V","MV",IF(LEFT(N145,2)="LV","LV",""))</f>
        <v/>
      </c>
      <c r="L145" s="51" t="str">
        <f>IF(A145="","",VLOOKUP($A145,Entry!A:D,2,FALSE))</f>
        <v/>
      </c>
      <c r="M145" s="51" t="str">
        <f>IF(A145="","",VLOOKUP($A145,Entry!A:D,3,FALSE))</f>
        <v/>
      </c>
      <c r="N145" s="51" t="str">
        <f>IF(A145="","",IF(VLOOKUP($A145,Entry!A:D,4,FALSE)="","M",VLOOKUP($A145,Entry!A:D,4,FALSE)))</f>
        <v/>
      </c>
      <c r="O145" s="52" t="str">
        <f>IF(A145="","",IF(VLOOKUP($A145,Entry!A:E,5,FALSE)="Y","Y",""))</f>
        <v/>
      </c>
      <c r="P145" s="52" t="e">
        <f>VLOOKUP(Finish!A145,Summit!A:B,2,FALSE)</f>
        <v>#N/A</v>
      </c>
      <c r="Q145" s="52" t="str">
        <f>IF(AND(ROW()&gt;4,COUNTIF($N$4:$N145,$N145)=1),"*","")</f>
        <v/>
      </c>
      <c r="R145" s="75">
        <f>F145</f>
        <v>8.4722222222222213E-2</v>
      </c>
      <c r="S145" s="52">
        <f>H145</f>
        <v>142</v>
      </c>
    </row>
    <row r="146" spans="1:19" x14ac:dyDescent="0.25">
      <c r="A146" s="1"/>
      <c r="B146" s="73" t="str">
        <f>IF(A146="","ready",IF(COUNTIF(Entry!A:A,A146)=0,"unknown number",IF(MATCH(A146,A:A,0)&lt;ROW(),"duplicate number","OK")))</f>
        <v>ready</v>
      </c>
      <c r="C146" s="1">
        <f>C145</f>
        <v>2</v>
      </c>
      <c r="D146" s="1">
        <f>D145</f>
        <v>2</v>
      </c>
      <c r="E146" s="1"/>
      <c r="F146" s="75">
        <f>($C146+$D146/60+$E146/3600)/24</f>
        <v>8.4722222222222213E-2</v>
      </c>
      <c r="G146" s="74" t="str">
        <f>IF(ROW()&lt;5,"",IF(A146="","ready",IF(F146&lt;F145,"time error","OK")))</f>
        <v>ready</v>
      </c>
      <c r="H146" s="52">
        <f>ROW()-3</f>
        <v>143</v>
      </c>
      <c r="I146" s="52" t="str">
        <f>IF(A146="","",N146&amp;":"&amp;COUNTIF(N$4:N146,N146))</f>
        <v/>
      </c>
      <c r="J146" s="52" t="str">
        <f>IF(LEFT(N146,1)="L",COUNTIF(N$4:N146,"L*"),"")</f>
        <v/>
      </c>
      <c r="K146" s="52" t="str">
        <f>IF(LEFT(N146,1)="V","MV",IF(LEFT(N146,2)="LV","LV",""))</f>
        <v/>
      </c>
      <c r="L146" s="51" t="str">
        <f>IF(A146="","",VLOOKUP($A146,Entry!A:D,2,FALSE))</f>
        <v/>
      </c>
      <c r="M146" s="51" t="str">
        <f>IF(A146="","",VLOOKUP($A146,Entry!A:D,3,FALSE))</f>
        <v/>
      </c>
      <c r="N146" s="51" t="str">
        <f>IF(A146="","",IF(VLOOKUP($A146,Entry!A:D,4,FALSE)="","M",VLOOKUP($A146,Entry!A:D,4,FALSE)))</f>
        <v/>
      </c>
      <c r="O146" s="52" t="str">
        <f>IF(A146="","",IF(VLOOKUP($A146,Entry!A:E,5,FALSE)="Y","Y",""))</f>
        <v/>
      </c>
      <c r="P146" s="52" t="e">
        <f>VLOOKUP(Finish!A146,Summit!A:B,2,FALSE)</f>
        <v>#N/A</v>
      </c>
      <c r="Q146" s="52" t="str">
        <f>IF(AND(ROW()&gt;4,COUNTIF($N$4:$N146,$N146)=1),"*","")</f>
        <v/>
      </c>
      <c r="R146" s="75">
        <f>F146</f>
        <v>8.4722222222222213E-2</v>
      </c>
      <c r="S146" s="52">
        <f>H146</f>
        <v>143</v>
      </c>
    </row>
    <row r="147" spans="1:19" x14ac:dyDescent="0.25">
      <c r="A147" s="1"/>
      <c r="B147" s="73" t="str">
        <f>IF(A147="","ready",IF(COUNTIF(Entry!A:A,A147)=0,"unknown number",IF(MATCH(A147,A:A,0)&lt;ROW(),"duplicate number","OK")))</f>
        <v>ready</v>
      </c>
      <c r="C147" s="1">
        <f>C146</f>
        <v>2</v>
      </c>
      <c r="D147" s="1">
        <f>D146</f>
        <v>2</v>
      </c>
      <c r="E147" s="1"/>
      <c r="F147" s="75">
        <f>($C147+$D147/60+$E147/3600)/24</f>
        <v>8.4722222222222213E-2</v>
      </c>
      <c r="G147" s="74" t="str">
        <f>IF(ROW()&lt;5,"",IF(A147="","ready",IF(F147&lt;F146,"time error","OK")))</f>
        <v>ready</v>
      </c>
      <c r="H147" s="52">
        <f>ROW()-3</f>
        <v>144</v>
      </c>
      <c r="I147" s="52" t="str">
        <f>IF(A147="","",N147&amp;":"&amp;COUNTIF(N$4:N147,N147))</f>
        <v/>
      </c>
      <c r="J147" s="52" t="str">
        <f>IF(LEFT(N147,1)="L",COUNTIF(N$4:N147,"L*"),"")</f>
        <v/>
      </c>
      <c r="K147" s="52" t="str">
        <f>IF(LEFT(N147,1)="V","MV",IF(LEFT(N147,2)="LV","LV",""))</f>
        <v/>
      </c>
      <c r="L147" s="51" t="str">
        <f>IF(A147="","",VLOOKUP($A147,Entry!A:D,2,FALSE))</f>
        <v/>
      </c>
      <c r="M147" s="51" t="str">
        <f>IF(A147="","",VLOOKUP($A147,Entry!A:D,3,FALSE))</f>
        <v/>
      </c>
      <c r="N147" s="51" t="str">
        <f>IF(A147="","",IF(VLOOKUP($A147,Entry!A:D,4,FALSE)="","M",VLOOKUP($A147,Entry!A:D,4,FALSE)))</f>
        <v/>
      </c>
      <c r="O147" s="52" t="str">
        <f>IF(A147="","",IF(VLOOKUP($A147,Entry!A:E,5,FALSE)="Y","Y",""))</f>
        <v/>
      </c>
      <c r="P147" s="52" t="e">
        <f>VLOOKUP(Finish!A147,Summit!A:B,2,FALSE)</f>
        <v>#N/A</v>
      </c>
      <c r="Q147" s="52" t="str">
        <f>IF(AND(ROW()&gt;4,COUNTIF($N$4:$N147,$N147)=1),"*","")</f>
        <v/>
      </c>
      <c r="R147" s="75">
        <f>F147</f>
        <v>8.4722222222222213E-2</v>
      </c>
      <c r="S147" s="52">
        <f>H147</f>
        <v>144</v>
      </c>
    </row>
    <row r="148" spans="1:19" x14ac:dyDescent="0.25">
      <c r="A148" s="1"/>
      <c r="B148" s="73" t="str">
        <f>IF(A148="","ready",IF(COUNTIF(Entry!A:A,A148)=0,"unknown number",IF(MATCH(A148,A:A,0)&lt;ROW(),"duplicate number","OK")))</f>
        <v>ready</v>
      </c>
      <c r="C148" s="1">
        <f>C147</f>
        <v>2</v>
      </c>
      <c r="D148" s="1">
        <f>D147</f>
        <v>2</v>
      </c>
      <c r="E148" s="1"/>
      <c r="F148" s="75">
        <f>($C148+$D148/60+$E148/3600)/24</f>
        <v>8.4722222222222213E-2</v>
      </c>
      <c r="G148" s="74" t="str">
        <f>IF(ROW()&lt;5,"",IF(A148="","ready",IF(F148&lt;F147,"time error","OK")))</f>
        <v>ready</v>
      </c>
      <c r="H148" s="52">
        <f>ROW()-3</f>
        <v>145</v>
      </c>
      <c r="I148" s="52" t="str">
        <f>IF(A148="","",N148&amp;":"&amp;COUNTIF(N$4:N148,N148))</f>
        <v/>
      </c>
      <c r="J148" s="52" t="str">
        <f>IF(LEFT(N148,1)="L",COUNTIF(N$4:N148,"L*"),"")</f>
        <v/>
      </c>
      <c r="K148" s="52" t="str">
        <f>IF(LEFT(N148,1)="V","MV",IF(LEFT(N148,2)="LV","LV",""))</f>
        <v/>
      </c>
      <c r="L148" s="51" t="str">
        <f>IF(A148="","",VLOOKUP($A148,Entry!A:D,2,FALSE))</f>
        <v/>
      </c>
      <c r="M148" s="51" t="str">
        <f>IF(A148="","",VLOOKUP($A148,Entry!A:D,3,FALSE))</f>
        <v/>
      </c>
      <c r="N148" s="51" t="str">
        <f>IF(A148="","",IF(VLOOKUP($A148,Entry!A:D,4,FALSE)="","M",VLOOKUP($A148,Entry!A:D,4,FALSE)))</f>
        <v/>
      </c>
      <c r="O148" s="52" t="str">
        <f>IF(A148="","",IF(VLOOKUP($A148,Entry!A:E,5,FALSE)="Y","Y",""))</f>
        <v/>
      </c>
      <c r="P148" s="52" t="e">
        <f>VLOOKUP(Finish!A148,Summit!A:B,2,FALSE)</f>
        <v>#N/A</v>
      </c>
      <c r="Q148" s="52" t="str">
        <f>IF(AND(ROW()&gt;4,COUNTIF($N$4:$N148,$N148)=1),"*","")</f>
        <v/>
      </c>
      <c r="R148" s="75">
        <f>F148</f>
        <v>8.4722222222222213E-2</v>
      </c>
      <c r="S148" s="52">
        <f>H148</f>
        <v>145</v>
      </c>
    </row>
    <row r="149" spans="1:19" x14ac:dyDescent="0.25">
      <c r="A149" s="1"/>
      <c r="B149" s="73" t="str">
        <f>IF(A149="","ready",IF(COUNTIF(Entry!A:A,A149)=0,"unknown number",IF(MATCH(A149,A:A,0)&lt;ROW(),"duplicate number","OK")))</f>
        <v>ready</v>
      </c>
      <c r="C149" s="1">
        <f>C148</f>
        <v>2</v>
      </c>
      <c r="D149" s="1">
        <f>D148</f>
        <v>2</v>
      </c>
      <c r="E149" s="1"/>
      <c r="F149" s="75">
        <f>($C149+$D149/60+$E149/3600)/24</f>
        <v>8.4722222222222213E-2</v>
      </c>
      <c r="G149" s="74" t="str">
        <f>IF(ROW()&lt;5,"",IF(A149="","ready",IF(F149&lt;F148,"time error","OK")))</f>
        <v>ready</v>
      </c>
      <c r="H149" s="52">
        <f>ROW()-3</f>
        <v>146</v>
      </c>
      <c r="I149" s="52" t="str">
        <f>IF(A149="","",N149&amp;":"&amp;COUNTIF(N$4:N149,N149))</f>
        <v/>
      </c>
      <c r="J149" s="52" t="str">
        <f>IF(LEFT(N149,1)="L",COUNTIF(N$4:N149,"L*"),"")</f>
        <v/>
      </c>
      <c r="K149" s="52" t="str">
        <f>IF(LEFT(N149,1)="V","MV",IF(LEFT(N149,2)="LV","LV",""))</f>
        <v/>
      </c>
      <c r="L149" s="51" t="str">
        <f>IF(A149="","",VLOOKUP($A149,Entry!A:D,2,FALSE))</f>
        <v/>
      </c>
      <c r="M149" s="51" t="str">
        <f>IF(A149="","",VLOOKUP($A149,Entry!A:D,3,FALSE))</f>
        <v/>
      </c>
      <c r="N149" s="51" t="str">
        <f>IF(A149="","",IF(VLOOKUP($A149,Entry!A:D,4,FALSE)="","M",VLOOKUP($A149,Entry!A:D,4,FALSE)))</f>
        <v/>
      </c>
      <c r="O149" s="52" t="str">
        <f>IF(A149="","",IF(VLOOKUP($A149,Entry!A:E,5,FALSE)="Y","Y",""))</f>
        <v/>
      </c>
      <c r="P149" s="52" t="e">
        <f>VLOOKUP(Finish!A149,Summit!A:B,2,FALSE)</f>
        <v>#N/A</v>
      </c>
      <c r="Q149" s="52" t="str">
        <f>IF(AND(ROW()&gt;4,COUNTIF($N$4:$N149,$N149)=1),"*","")</f>
        <v/>
      </c>
      <c r="R149" s="75">
        <f>F149</f>
        <v>8.4722222222222213E-2</v>
      </c>
      <c r="S149" s="52">
        <f>H149</f>
        <v>146</v>
      </c>
    </row>
    <row r="150" spans="1:19" x14ac:dyDescent="0.25">
      <c r="A150" s="1"/>
      <c r="B150" s="73" t="str">
        <f>IF(A150="","ready",IF(COUNTIF(Entry!A:A,A150)=0,"unknown number",IF(MATCH(A150,A:A,0)&lt;ROW(),"duplicate number","OK")))</f>
        <v>ready</v>
      </c>
      <c r="C150" s="1">
        <f>C149</f>
        <v>2</v>
      </c>
      <c r="D150" s="1">
        <f>D149</f>
        <v>2</v>
      </c>
      <c r="E150" s="1"/>
      <c r="F150" s="75">
        <f>($C150+$D150/60+$E150/3600)/24</f>
        <v>8.4722222222222213E-2</v>
      </c>
      <c r="G150" s="74" t="str">
        <f>IF(ROW()&lt;5,"",IF(A150="","ready",IF(F150&lt;F149,"time error","OK")))</f>
        <v>ready</v>
      </c>
      <c r="H150" s="52">
        <f>ROW()-3</f>
        <v>147</v>
      </c>
      <c r="I150" s="52" t="str">
        <f>IF(A150="","",N150&amp;":"&amp;COUNTIF(N$4:N150,N150))</f>
        <v/>
      </c>
      <c r="J150" s="52" t="str">
        <f>IF(LEFT(N150,1)="L",COUNTIF(N$4:N150,"L*"),"")</f>
        <v/>
      </c>
      <c r="K150" s="52" t="str">
        <f>IF(LEFT(N150,1)="V","MV",IF(LEFT(N150,2)="LV","LV",""))</f>
        <v/>
      </c>
      <c r="L150" s="51" t="str">
        <f>IF(A150="","",VLOOKUP($A150,Entry!A:D,2,FALSE))</f>
        <v/>
      </c>
      <c r="M150" s="51" t="str">
        <f>IF(A150="","",VLOOKUP($A150,Entry!A:D,3,FALSE))</f>
        <v/>
      </c>
      <c r="N150" s="51" t="str">
        <f>IF(A150="","",IF(VLOOKUP($A150,Entry!A:D,4,FALSE)="","M",VLOOKUP($A150,Entry!A:D,4,FALSE)))</f>
        <v/>
      </c>
      <c r="O150" s="52" t="str">
        <f>IF(A150="","",IF(VLOOKUP($A150,Entry!A:E,5,FALSE)="Y","Y",""))</f>
        <v/>
      </c>
      <c r="P150" s="52" t="e">
        <f>VLOOKUP(Finish!A150,Summit!A:B,2,FALSE)</f>
        <v>#N/A</v>
      </c>
      <c r="Q150" s="52" t="str">
        <f>IF(AND(ROW()&gt;4,COUNTIF($N$4:$N150,$N150)=1),"*","")</f>
        <v/>
      </c>
      <c r="R150" s="75">
        <f>F150</f>
        <v>8.4722222222222213E-2</v>
      </c>
      <c r="S150" s="52">
        <f>H150</f>
        <v>147</v>
      </c>
    </row>
    <row r="151" spans="1:19" x14ac:dyDescent="0.25">
      <c r="A151" s="1"/>
      <c r="B151" s="73" t="str">
        <f>IF(A151="","ready",IF(COUNTIF(Entry!A:A,A151)=0,"unknown number",IF(MATCH(A151,A:A,0)&lt;ROW(),"duplicate number","OK")))</f>
        <v>ready</v>
      </c>
      <c r="C151" s="1">
        <f>C150</f>
        <v>2</v>
      </c>
      <c r="D151" s="1">
        <f>D150</f>
        <v>2</v>
      </c>
      <c r="E151" s="1"/>
      <c r="F151" s="75">
        <f>($C151+$D151/60+$E151/3600)/24</f>
        <v>8.4722222222222213E-2</v>
      </c>
      <c r="G151" s="74" t="str">
        <f>IF(ROW()&lt;5,"",IF(A151="","ready",IF(F151&lt;F150,"time error","OK")))</f>
        <v>ready</v>
      </c>
      <c r="H151" s="52">
        <f>ROW()-3</f>
        <v>148</v>
      </c>
      <c r="I151" s="52" t="str">
        <f>IF(A151="","",N151&amp;":"&amp;COUNTIF(N$4:N151,N151))</f>
        <v/>
      </c>
      <c r="J151" s="52" t="str">
        <f>IF(LEFT(N151,1)="L",COUNTIF(N$4:N151,"L*"),"")</f>
        <v/>
      </c>
      <c r="K151" s="52" t="str">
        <f>IF(LEFT(N151,1)="V","MV",IF(LEFT(N151,2)="LV","LV",""))</f>
        <v/>
      </c>
      <c r="L151" s="51" t="str">
        <f>IF(A151="","",VLOOKUP($A151,Entry!A:D,2,FALSE))</f>
        <v/>
      </c>
      <c r="M151" s="51" t="str">
        <f>IF(A151="","",VLOOKUP($A151,Entry!A:D,3,FALSE))</f>
        <v/>
      </c>
      <c r="N151" s="51" t="str">
        <f>IF(A151="","",IF(VLOOKUP($A151,Entry!A:D,4,FALSE)="","M",VLOOKUP($A151,Entry!A:D,4,FALSE)))</f>
        <v/>
      </c>
      <c r="O151" s="52" t="str">
        <f>IF(A151="","",IF(VLOOKUP($A151,Entry!A:E,5,FALSE)="Y","Y",""))</f>
        <v/>
      </c>
      <c r="P151" s="52" t="e">
        <f>VLOOKUP(Finish!A151,Summit!A:B,2,FALSE)</f>
        <v>#N/A</v>
      </c>
      <c r="Q151" s="52" t="str">
        <f>IF(AND(ROW()&gt;4,COUNTIF($N$4:$N151,$N151)=1),"*","")</f>
        <v/>
      </c>
      <c r="R151" s="75">
        <f>F151</f>
        <v>8.4722222222222213E-2</v>
      </c>
      <c r="S151" s="52">
        <f>H151</f>
        <v>148</v>
      </c>
    </row>
    <row r="152" spans="1:19" x14ac:dyDescent="0.25">
      <c r="A152" s="1"/>
      <c r="B152" s="73" t="str">
        <f>IF(A152="","ready",IF(COUNTIF(Entry!A:A,A152)=0,"unknown number",IF(MATCH(A152,A:A,0)&lt;ROW(),"duplicate number","OK")))</f>
        <v>ready</v>
      </c>
      <c r="C152" s="1">
        <f>C151</f>
        <v>2</v>
      </c>
      <c r="D152" s="1">
        <f>D151</f>
        <v>2</v>
      </c>
      <c r="E152" s="1"/>
      <c r="F152" s="75">
        <f>($C152+$D152/60+$E152/3600)/24</f>
        <v>8.4722222222222213E-2</v>
      </c>
      <c r="G152" s="74" t="str">
        <f>IF(ROW()&lt;5,"",IF(A152="","ready",IF(F152&lt;F151,"time error","OK")))</f>
        <v>ready</v>
      </c>
      <c r="H152" s="52">
        <f>ROW()-3</f>
        <v>149</v>
      </c>
      <c r="I152" s="52" t="str">
        <f>IF(A152="","",N152&amp;":"&amp;COUNTIF(N$4:N152,N152))</f>
        <v/>
      </c>
      <c r="J152" s="52" t="str">
        <f>IF(LEFT(N152,1)="L",COUNTIF(N$4:N152,"L*"),"")</f>
        <v/>
      </c>
      <c r="K152" s="52" t="str">
        <f>IF(LEFT(N152,1)="V","MV",IF(LEFT(N152,2)="LV","LV",""))</f>
        <v/>
      </c>
      <c r="L152" s="51" t="str">
        <f>IF(A152="","",VLOOKUP($A152,Entry!A:D,2,FALSE))</f>
        <v/>
      </c>
      <c r="M152" s="51" t="str">
        <f>IF(A152="","",VLOOKUP($A152,Entry!A:D,3,FALSE))</f>
        <v/>
      </c>
      <c r="N152" s="51" t="str">
        <f>IF(A152="","",IF(VLOOKUP($A152,Entry!A:D,4,FALSE)="","M",VLOOKUP($A152,Entry!A:D,4,FALSE)))</f>
        <v/>
      </c>
      <c r="O152" s="52" t="str">
        <f>IF(A152="","",IF(VLOOKUP($A152,Entry!A:E,5,FALSE)="Y","Y",""))</f>
        <v/>
      </c>
      <c r="P152" s="52" t="e">
        <f>VLOOKUP(Finish!A152,Summit!A:B,2,FALSE)</f>
        <v>#N/A</v>
      </c>
      <c r="Q152" s="52" t="str">
        <f>IF(AND(ROW()&gt;4,COUNTIF($N$4:$N152,$N152)=1),"*","")</f>
        <v/>
      </c>
      <c r="R152" s="75">
        <f>F152</f>
        <v>8.4722222222222213E-2</v>
      </c>
      <c r="S152" s="52">
        <f>H152</f>
        <v>149</v>
      </c>
    </row>
    <row r="153" spans="1:19" x14ac:dyDescent="0.25">
      <c r="A153" s="1"/>
      <c r="B153" s="73" t="str">
        <f>IF(A153="","ready",IF(COUNTIF(Entry!A:A,A153)=0,"unknown number",IF(MATCH(A153,A:A,0)&lt;ROW(),"duplicate number","OK")))</f>
        <v>ready</v>
      </c>
      <c r="C153" s="1">
        <f>C152</f>
        <v>2</v>
      </c>
      <c r="D153" s="1">
        <f>D152</f>
        <v>2</v>
      </c>
      <c r="E153" s="1"/>
      <c r="F153" s="75">
        <f>($C153+$D153/60+$E153/3600)/24</f>
        <v>8.4722222222222213E-2</v>
      </c>
      <c r="G153" s="74" t="str">
        <f>IF(ROW()&lt;5,"",IF(A153="","ready",IF(F153&lt;F152,"time error","OK")))</f>
        <v>ready</v>
      </c>
      <c r="H153" s="52">
        <f>ROW()-3</f>
        <v>150</v>
      </c>
      <c r="I153" s="52" t="str">
        <f>IF(A153="","",N153&amp;":"&amp;COUNTIF(N$4:N153,N153))</f>
        <v/>
      </c>
      <c r="J153" s="52" t="str">
        <f>IF(LEFT(N153,1)="L",COUNTIF(N$4:N153,"L*"),"")</f>
        <v/>
      </c>
      <c r="K153" s="52" t="str">
        <f>IF(LEFT(N153,1)="V","MV",IF(LEFT(N153,2)="LV","LV",""))</f>
        <v/>
      </c>
      <c r="L153" s="51" t="str">
        <f>IF(A153="","",VLOOKUP($A153,Entry!A:D,2,FALSE))</f>
        <v/>
      </c>
      <c r="M153" s="51" t="str">
        <f>IF(A153="","",VLOOKUP($A153,Entry!A:D,3,FALSE))</f>
        <v/>
      </c>
      <c r="N153" s="51" t="str">
        <f>IF(A153="","",IF(VLOOKUP($A153,Entry!A:D,4,FALSE)="","M",VLOOKUP($A153,Entry!A:D,4,FALSE)))</f>
        <v/>
      </c>
      <c r="O153" s="52" t="str">
        <f>IF(A153="","",IF(VLOOKUP($A153,Entry!A:E,5,FALSE)="Y","Y",""))</f>
        <v/>
      </c>
      <c r="P153" s="52" t="e">
        <f>VLOOKUP(Finish!A153,Summit!A:B,2,FALSE)</f>
        <v>#N/A</v>
      </c>
      <c r="Q153" s="52" t="str">
        <f>IF(AND(ROW()&gt;4,COUNTIF($N$4:$N153,$N153)=1),"*","")</f>
        <v/>
      </c>
      <c r="R153" s="75">
        <f>F153</f>
        <v>8.4722222222222213E-2</v>
      </c>
      <c r="S153" s="52">
        <f>H153</f>
        <v>150</v>
      </c>
    </row>
    <row r="154" spans="1:19" x14ac:dyDescent="0.25">
      <c r="A154" s="1"/>
      <c r="B154" s="73" t="str">
        <f>IF(A154="","ready",IF(COUNTIF(Entry!A:A,A154)=0,"unknown number",IF(MATCH(A154,A:A,0)&lt;ROW(),"duplicate number","OK")))</f>
        <v>ready</v>
      </c>
      <c r="C154" s="1">
        <f>C153</f>
        <v>2</v>
      </c>
      <c r="D154" s="1">
        <f>D153</f>
        <v>2</v>
      </c>
      <c r="E154" s="1"/>
      <c r="F154" s="75">
        <f>($C154+$D154/60+$E154/3600)/24</f>
        <v>8.4722222222222213E-2</v>
      </c>
      <c r="G154" s="74" t="str">
        <f>IF(ROW()&lt;5,"",IF(A154="","ready",IF(F154&lt;F153,"time error","OK")))</f>
        <v>ready</v>
      </c>
      <c r="H154" s="52">
        <f>ROW()-3</f>
        <v>151</v>
      </c>
      <c r="I154" s="52" t="str">
        <f>IF(A154="","",N154&amp;":"&amp;COUNTIF(N$4:N154,N154))</f>
        <v/>
      </c>
      <c r="J154" s="52" t="str">
        <f>IF(LEFT(N154,1)="L",COUNTIF(N$4:N154,"L*"),"")</f>
        <v/>
      </c>
      <c r="K154" s="52" t="str">
        <f>IF(LEFT(N154,1)="V","MV",IF(LEFT(N154,2)="LV","LV",""))</f>
        <v/>
      </c>
      <c r="L154" s="51" t="str">
        <f>IF(A154="","",VLOOKUP($A154,Entry!A:D,2,FALSE))</f>
        <v/>
      </c>
      <c r="M154" s="51" t="str">
        <f>IF(A154="","",VLOOKUP($A154,Entry!A:D,3,FALSE))</f>
        <v/>
      </c>
      <c r="N154" s="51" t="str">
        <f>IF(A154="","",IF(VLOOKUP($A154,Entry!A:D,4,FALSE)="","M",VLOOKUP($A154,Entry!A:D,4,FALSE)))</f>
        <v/>
      </c>
      <c r="O154" s="52" t="str">
        <f>IF(A154="","",IF(VLOOKUP($A154,Entry!A:E,5,FALSE)="Y","Y",""))</f>
        <v/>
      </c>
      <c r="P154" s="52" t="e">
        <f>VLOOKUP(Finish!A154,Summit!A:B,2,FALSE)</f>
        <v>#N/A</v>
      </c>
      <c r="Q154" s="52" t="str">
        <f>IF(AND(ROW()&gt;4,COUNTIF($N$4:$N154,$N154)=1),"*","")</f>
        <v/>
      </c>
      <c r="R154" s="75">
        <f>F154</f>
        <v>8.4722222222222213E-2</v>
      </c>
      <c r="S154" s="52">
        <f>H154</f>
        <v>151</v>
      </c>
    </row>
    <row r="155" spans="1:19" x14ac:dyDescent="0.25">
      <c r="A155" s="1"/>
      <c r="B155" s="73" t="str">
        <f>IF(A155="","ready",IF(COUNTIF(Entry!A:A,A155)=0,"unknown number",IF(MATCH(A155,A:A,0)&lt;ROW(),"duplicate number","OK")))</f>
        <v>ready</v>
      </c>
      <c r="C155" s="1">
        <f>C154</f>
        <v>2</v>
      </c>
      <c r="D155" s="1">
        <f>D154</f>
        <v>2</v>
      </c>
      <c r="E155" s="1"/>
      <c r="F155" s="75">
        <f>($C155+$D155/60+$E155/3600)/24</f>
        <v>8.4722222222222213E-2</v>
      </c>
      <c r="G155" s="74" t="str">
        <f>IF(ROW()&lt;5,"",IF(A155="","ready",IF(F155&lt;F154,"time error","OK")))</f>
        <v>ready</v>
      </c>
      <c r="H155" s="52">
        <f>ROW()-3</f>
        <v>152</v>
      </c>
      <c r="I155" s="52" t="str">
        <f>IF(A155="","",N155&amp;":"&amp;COUNTIF(N$4:N155,N155))</f>
        <v/>
      </c>
      <c r="J155" s="52" t="str">
        <f>IF(LEFT(N155,1)="L",COUNTIF(N$4:N155,"L*"),"")</f>
        <v/>
      </c>
      <c r="K155" s="52" t="str">
        <f>IF(LEFT(N155,1)="V","MV",IF(LEFT(N155,2)="LV","LV",""))</f>
        <v/>
      </c>
      <c r="L155" s="51" t="str">
        <f>IF(A155="","",VLOOKUP($A155,Entry!A:D,2,FALSE))</f>
        <v/>
      </c>
      <c r="M155" s="51" t="str">
        <f>IF(A155="","",VLOOKUP($A155,Entry!A:D,3,FALSE))</f>
        <v/>
      </c>
      <c r="N155" s="51" t="str">
        <f>IF(A155="","",IF(VLOOKUP($A155,Entry!A:D,4,FALSE)="","M",VLOOKUP($A155,Entry!A:D,4,FALSE)))</f>
        <v/>
      </c>
      <c r="O155" s="52" t="str">
        <f>IF(A155="","",IF(VLOOKUP($A155,Entry!A:E,5,FALSE)="Y","Y",""))</f>
        <v/>
      </c>
      <c r="P155" s="52" t="e">
        <f>VLOOKUP(Finish!A155,Summit!A:B,2,FALSE)</f>
        <v>#N/A</v>
      </c>
      <c r="Q155" s="52" t="str">
        <f>IF(AND(ROW()&gt;4,COUNTIF($N$4:$N155,$N155)=1),"*","")</f>
        <v/>
      </c>
      <c r="R155" s="75">
        <f>F155</f>
        <v>8.4722222222222213E-2</v>
      </c>
      <c r="S155" s="52">
        <f>H155</f>
        <v>152</v>
      </c>
    </row>
    <row r="156" spans="1:19" x14ac:dyDescent="0.25">
      <c r="A156" s="1"/>
      <c r="B156" s="73" t="str">
        <f>IF(A156="","ready",IF(COUNTIF(Entry!A:A,A156)=0,"unknown number",IF(MATCH(A156,A:A,0)&lt;ROW(),"duplicate number","OK")))</f>
        <v>ready</v>
      </c>
      <c r="C156" s="1">
        <f>C155</f>
        <v>2</v>
      </c>
      <c r="D156" s="1">
        <f>D155</f>
        <v>2</v>
      </c>
      <c r="E156" s="1"/>
      <c r="F156" s="75">
        <f>($C156+$D156/60+$E156/3600)/24</f>
        <v>8.4722222222222213E-2</v>
      </c>
      <c r="G156" s="74" t="str">
        <f>IF(ROW()&lt;5,"",IF(A156="","ready",IF(F156&lt;F155,"time error","OK")))</f>
        <v>ready</v>
      </c>
      <c r="H156" s="52">
        <f>ROW()-3</f>
        <v>153</v>
      </c>
      <c r="I156" s="52" t="str">
        <f>IF(A156="","",N156&amp;":"&amp;COUNTIF(N$4:N156,N156))</f>
        <v/>
      </c>
      <c r="J156" s="52" t="str">
        <f>IF(LEFT(N156,1)="L",COUNTIF(N$4:N156,"L*"),"")</f>
        <v/>
      </c>
      <c r="K156" s="52" t="str">
        <f>IF(LEFT(N156,1)="V","MV",IF(LEFT(N156,2)="LV","LV",""))</f>
        <v/>
      </c>
      <c r="L156" s="51" t="str">
        <f>IF(A156="","",VLOOKUP($A156,Entry!A:D,2,FALSE))</f>
        <v/>
      </c>
      <c r="M156" s="51" t="str">
        <f>IF(A156="","",VLOOKUP($A156,Entry!A:D,3,FALSE))</f>
        <v/>
      </c>
      <c r="N156" s="51" t="str">
        <f>IF(A156="","",IF(VLOOKUP($A156,Entry!A:D,4,FALSE)="","M",VLOOKUP($A156,Entry!A:D,4,FALSE)))</f>
        <v/>
      </c>
      <c r="O156" s="52" t="str">
        <f>IF(A156="","",IF(VLOOKUP($A156,Entry!A:E,5,FALSE)="Y","Y",""))</f>
        <v/>
      </c>
      <c r="P156" s="52" t="e">
        <f>VLOOKUP(Finish!A156,Summit!A:B,2,FALSE)</f>
        <v>#N/A</v>
      </c>
      <c r="Q156" s="52" t="str">
        <f>IF(AND(ROW()&gt;4,COUNTIF($N$4:$N156,$N156)=1),"*","")</f>
        <v/>
      </c>
      <c r="R156" s="75">
        <f>F156</f>
        <v>8.4722222222222213E-2</v>
      </c>
      <c r="S156" s="52">
        <f>H156</f>
        <v>153</v>
      </c>
    </row>
    <row r="157" spans="1:19" x14ac:dyDescent="0.25">
      <c r="A157" s="1"/>
      <c r="B157" s="73" t="str">
        <f>IF(A157="","ready",IF(COUNTIF(Entry!A:A,A157)=0,"unknown number",IF(MATCH(A157,A:A,0)&lt;ROW(),"duplicate number","OK")))</f>
        <v>ready</v>
      </c>
      <c r="C157" s="1">
        <f>C156</f>
        <v>2</v>
      </c>
      <c r="D157" s="1">
        <f>D156</f>
        <v>2</v>
      </c>
      <c r="E157" s="1"/>
      <c r="F157" s="75">
        <f>($C157+$D157/60+$E157/3600)/24</f>
        <v>8.4722222222222213E-2</v>
      </c>
      <c r="G157" s="74" t="str">
        <f>IF(ROW()&lt;5,"",IF(A157="","ready",IF(F157&lt;F156,"time error","OK")))</f>
        <v>ready</v>
      </c>
      <c r="H157" s="52">
        <f>ROW()-3</f>
        <v>154</v>
      </c>
      <c r="I157" s="52" t="str">
        <f>IF(A157="","",N157&amp;":"&amp;COUNTIF(N$4:N157,N157))</f>
        <v/>
      </c>
      <c r="J157" s="52" t="str">
        <f>IF(LEFT(N157,1)="L",COUNTIF(N$4:N157,"L*"),"")</f>
        <v/>
      </c>
      <c r="K157" s="52" t="str">
        <f>IF(LEFT(N157,1)="V","MV",IF(LEFT(N157,2)="LV","LV",""))</f>
        <v/>
      </c>
      <c r="L157" s="51" t="str">
        <f>IF(A157="","",VLOOKUP($A157,Entry!A:D,2,FALSE))</f>
        <v/>
      </c>
      <c r="M157" s="51" t="str">
        <f>IF(A157="","",VLOOKUP($A157,Entry!A:D,3,FALSE))</f>
        <v/>
      </c>
      <c r="N157" s="51" t="str">
        <f>IF(A157="","",IF(VLOOKUP($A157,Entry!A:D,4,FALSE)="","M",VLOOKUP($A157,Entry!A:D,4,FALSE)))</f>
        <v/>
      </c>
      <c r="O157" s="52" t="str">
        <f>IF(A157="","",IF(VLOOKUP($A157,Entry!A:E,5,FALSE)="Y","Y",""))</f>
        <v/>
      </c>
      <c r="P157" s="52" t="e">
        <f>VLOOKUP(Finish!A157,Summit!A:B,2,FALSE)</f>
        <v>#N/A</v>
      </c>
      <c r="Q157" s="52" t="str">
        <f>IF(AND(ROW()&gt;4,COUNTIF($N$4:$N157,$N157)=1),"*","")</f>
        <v/>
      </c>
      <c r="R157" s="75">
        <f>F157</f>
        <v>8.4722222222222213E-2</v>
      </c>
      <c r="S157" s="52">
        <f>H157</f>
        <v>154</v>
      </c>
    </row>
    <row r="158" spans="1:19" x14ac:dyDescent="0.25">
      <c r="A158" s="1"/>
      <c r="B158" s="73" t="str">
        <f>IF(A158="","ready",IF(COUNTIF(Entry!A:A,A158)=0,"unknown number",IF(MATCH(A158,A:A,0)&lt;ROW(),"duplicate number","OK")))</f>
        <v>ready</v>
      </c>
      <c r="C158" s="1">
        <f>C157</f>
        <v>2</v>
      </c>
      <c r="D158" s="1">
        <f>D157</f>
        <v>2</v>
      </c>
      <c r="E158" s="1"/>
      <c r="F158" s="75">
        <f>($C158+$D158/60+$E158/3600)/24</f>
        <v>8.4722222222222213E-2</v>
      </c>
      <c r="G158" s="74" t="str">
        <f>IF(ROW()&lt;5,"",IF(A158="","ready",IF(F158&lt;F157,"time error","OK")))</f>
        <v>ready</v>
      </c>
      <c r="H158" s="52">
        <f>ROW()-3</f>
        <v>155</v>
      </c>
      <c r="I158" s="52" t="str">
        <f>IF(A158="","",N158&amp;":"&amp;COUNTIF(N$4:N158,N158))</f>
        <v/>
      </c>
      <c r="J158" s="52" t="str">
        <f>IF(LEFT(N158,1)="L",COUNTIF(N$4:N158,"L*"),"")</f>
        <v/>
      </c>
      <c r="K158" s="52" t="str">
        <f>IF(LEFT(N158,1)="V","MV",IF(LEFT(N158,2)="LV","LV",""))</f>
        <v/>
      </c>
      <c r="L158" s="51" t="str">
        <f>IF(A158="","",VLOOKUP($A158,Entry!A:D,2,FALSE))</f>
        <v/>
      </c>
      <c r="M158" s="51" t="str">
        <f>IF(A158="","",VLOOKUP($A158,Entry!A:D,3,FALSE))</f>
        <v/>
      </c>
      <c r="N158" s="51" t="str">
        <f>IF(A158="","",IF(VLOOKUP($A158,Entry!A:D,4,FALSE)="","M",VLOOKUP($A158,Entry!A:D,4,FALSE)))</f>
        <v/>
      </c>
      <c r="O158" s="52" t="str">
        <f>IF(A158="","",IF(VLOOKUP($A158,Entry!A:E,5,FALSE)="Y","Y",""))</f>
        <v/>
      </c>
      <c r="P158" s="52" t="e">
        <f>VLOOKUP(Finish!A158,Summit!A:B,2,FALSE)</f>
        <v>#N/A</v>
      </c>
      <c r="Q158" s="52" t="str">
        <f>IF(AND(ROW()&gt;4,COUNTIF($N$4:$N158,$N158)=1),"*","")</f>
        <v/>
      </c>
      <c r="R158" s="75">
        <f>F158</f>
        <v>8.4722222222222213E-2</v>
      </c>
      <c r="S158" s="52">
        <f>H158</f>
        <v>155</v>
      </c>
    </row>
    <row r="159" spans="1:19" x14ac:dyDescent="0.25">
      <c r="A159" s="1"/>
      <c r="B159" s="73" t="str">
        <f>IF(A159="","ready",IF(COUNTIF(Entry!A:A,A159)=0,"unknown number",IF(MATCH(A159,A:A,0)&lt;ROW(),"duplicate number","OK")))</f>
        <v>ready</v>
      </c>
      <c r="C159" s="1">
        <f>C158</f>
        <v>2</v>
      </c>
      <c r="D159" s="1">
        <f>D158</f>
        <v>2</v>
      </c>
      <c r="E159" s="1"/>
      <c r="F159" s="75">
        <f>($C159+$D159/60+$E159/3600)/24</f>
        <v>8.4722222222222213E-2</v>
      </c>
      <c r="G159" s="74" t="str">
        <f>IF(ROW()&lt;5,"",IF(A159="","ready",IF(F159&lt;F158,"time error","OK")))</f>
        <v>ready</v>
      </c>
      <c r="H159" s="52">
        <f>ROW()-3</f>
        <v>156</v>
      </c>
      <c r="I159" s="52" t="str">
        <f>IF(A159="","",N159&amp;":"&amp;COUNTIF(N$4:N159,N159))</f>
        <v/>
      </c>
      <c r="J159" s="52" t="str">
        <f>IF(LEFT(N159,1)="L",COUNTIF(N$4:N159,"L*"),"")</f>
        <v/>
      </c>
      <c r="K159" s="52" t="str">
        <f>IF(LEFT(N159,1)="V","MV",IF(LEFT(N159,2)="LV","LV",""))</f>
        <v/>
      </c>
      <c r="L159" s="51" t="str">
        <f>IF(A159="","",VLOOKUP($A159,Entry!A:D,2,FALSE))</f>
        <v/>
      </c>
      <c r="M159" s="51" t="str">
        <f>IF(A159="","",VLOOKUP($A159,Entry!A:D,3,FALSE))</f>
        <v/>
      </c>
      <c r="N159" s="51" t="str">
        <f>IF(A159="","",IF(VLOOKUP($A159,Entry!A:D,4,FALSE)="","M",VLOOKUP($A159,Entry!A:D,4,FALSE)))</f>
        <v/>
      </c>
      <c r="O159" s="52" t="str">
        <f>IF(A159="","",IF(VLOOKUP($A159,Entry!A:E,5,FALSE)="Y","Y",""))</f>
        <v/>
      </c>
      <c r="P159" s="52" t="e">
        <f>VLOOKUP(Finish!A159,Summit!A:B,2,FALSE)</f>
        <v>#N/A</v>
      </c>
      <c r="Q159" s="52" t="str">
        <f>IF(AND(ROW()&gt;4,COUNTIF($N$4:$N159,$N159)=1),"*","")</f>
        <v/>
      </c>
      <c r="R159" s="75">
        <f>F159</f>
        <v>8.4722222222222213E-2</v>
      </c>
      <c r="S159" s="52">
        <f>H159</f>
        <v>156</v>
      </c>
    </row>
    <row r="160" spans="1:19" x14ac:dyDescent="0.25">
      <c r="A160" s="1"/>
      <c r="B160" s="73" t="str">
        <f>IF(A160="","ready",IF(COUNTIF(Entry!A:A,A160)=0,"unknown number",IF(MATCH(A160,A:A,0)&lt;ROW(),"duplicate number","OK")))</f>
        <v>ready</v>
      </c>
      <c r="C160" s="1">
        <f>C159</f>
        <v>2</v>
      </c>
      <c r="D160" s="1">
        <f>D159</f>
        <v>2</v>
      </c>
      <c r="E160" s="1"/>
      <c r="F160" s="75">
        <f>($C160+$D160/60+$E160/3600)/24</f>
        <v>8.4722222222222213E-2</v>
      </c>
      <c r="G160" s="74" t="str">
        <f>IF(ROW()&lt;5,"",IF(A160="","ready",IF(F160&lt;F159,"time error","OK")))</f>
        <v>ready</v>
      </c>
      <c r="H160" s="52">
        <f>ROW()-3</f>
        <v>157</v>
      </c>
      <c r="I160" s="52" t="str">
        <f>IF(A160="","",N160&amp;":"&amp;COUNTIF(N$4:N160,N160))</f>
        <v/>
      </c>
      <c r="J160" s="52" t="str">
        <f>IF(LEFT(N160,1)="L",COUNTIF(N$4:N160,"L*"),"")</f>
        <v/>
      </c>
      <c r="K160" s="52" t="str">
        <f>IF(LEFT(N160,1)="V","MV",IF(LEFT(N160,2)="LV","LV",""))</f>
        <v/>
      </c>
      <c r="L160" s="51" t="str">
        <f>IF(A160="","",VLOOKUP($A160,Entry!A:D,2,FALSE))</f>
        <v/>
      </c>
      <c r="M160" s="51" t="str">
        <f>IF(A160="","",VLOOKUP($A160,Entry!A:D,3,FALSE))</f>
        <v/>
      </c>
      <c r="N160" s="51" t="str">
        <f>IF(A160="","",IF(VLOOKUP($A160,Entry!A:D,4,FALSE)="","M",VLOOKUP($A160,Entry!A:D,4,FALSE)))</f>
        <v/>
      </c>
      <c r="O160" s="52" t="str">
        <f>IF(A160="","",IF(VLOOKUP($A160,Entry!A:E,5,FALSE)="Y","Y",""))</f>
        <v/>
      </c>
      <c r="P160" s="52" t="e">
        <f>VLOOKUP(Finish!A160,Summit!A:B,2,FALSE)</f>
        <v>#N/A</v>
      </c>
      <c r="Q160" s="52" t="str">
        <f>IF(AND(ROW()&gt;4,COUNTIF($N$4:$N160,$N160)=1),"*","")</f>
        <v/>
      </c>
      <c r="R160" s="75">
        <f>F160</f>
        <v>8.4722222222222213E-2</v>
      </c>
      <c r="S160" s="52">
        <f>H160</f>
        <v>157</v>
      </c>
    </row>
    <row r="161" spans="1:19" x14ac:dyDescent="0.25">
      <c r="A161" s="1"/>
      <c r="B161" s="73" t="str">
        <f>IF(A161="","ready",IF(COUNTIF(Entry!A:A,A161)=0,"unknown number",IF(MATCH(A161,A:A,0)&lt;ROW(),"duplicate number","OK")))</f>
        <v>ready</v>
      </c>
      <c r="C161" s="1">
        <f>C160</f>
        <v>2</v>
      </c>
      <c r="D161" s="1">
        <f>D160</f>
        <v>2</v>
      </c>
      <c r="E161" s="1"/>
      <c r="F161" s="75">
        <f>($C161+$D161/60+$E161/3600)/24</f>
        <v>8.4722222222222213E-2</v>
      </c>
      <c r="G161" s="74" t="str">
        <f>IF(ROW()&lt;5,"",IF(A161="","ready",IF(F161&lt;F160,"time error","OK")))</f>
        <v>ready</v>
      </c>
      <c r="H161" s="52">
        <f>ROW()-3</f>
        <v>158</v>
      </c>
      <c r="I161" s="52" t="str">
        <f>IF(A161="","",N161&amp;":"&amp;COUNTIF(N$4:N161,N161))</f>
        <v/>
      </c>
      <c r="J161" s="52" t="str">
        <f>IF(LEFT(N161,1)="L",COUNTIF(N$4:N161,"L*"),"")</f>
        <v/>
      </c>
      <c r="K161" s="52" t="str">
        <f>IF(LEFT(N161,1)="V","MV",IF(LEFT(N161,2)="LV","LV",""))</f>
        <v/>
      </c>
      <c r="L161" s="51" t="str">
        <f>IF(A161="","",VLOOKUP($A161,Entry!A:D,2,FALSE))</f>
        <v/>
      </c>
      <c r="M161" s="51" t="str">
        <f>IF(A161="","",VLOOKUP($A161,Entry!A:D,3,FALSE))</f>
        <v/>
      </c>
      <c r="N161" s="51" t="str">
        <f>IF(A161="","",IF(VLOOKUP($A161,Entry!A:D,4,FALSE)="","M",VLOOKUP($A161,Entry!A:D,4,FALSE)))</f>
        <v/>
      </c>
      <c r="O161" s="52" t="str">
        <f>IF(A161="","",IF(VLOOKUP($A161,Entry!A:E,5,FALSE)="Y","Y",""))</f>
        <v/>
      </c>
      <c r="P161" s="52" t="e">
        <f>VLOOKUP(Finish!A161,Summit!A:B,2,FALSE)</f>
        <v>#N/A</v>
      </c>
      <c r="Q161" s="52" t="str">
        <f>IF(AND(ROW()&gt;4,COUNTIF($N$4:$N161,$N161)=1),"*","")</f>
        <v/>
      </c>
      <c r="R161" s="75">
        <f>F161</f>
        <v>8.4722222222222213E-2</v>
      </c>
      <c r="S161" s="52">
        <f>H161</f>
        <v>158</v>
      </c>
    </row>
    <row r="162" spans="1:19" x14ac:dyDescent="0.25">
      <c r="A162" s="1"/>
      <c r="B162" s="73" t="str">
        <f>IF(A162="","ready",IF(COUNTIF(Entry!A:A,A162)=0,"unknown number",IF(MATCH(A162,A:A,0)&lt;ROW(),"duplicate number","OK")))</f>
        <v>ready</v>
      </c>
      <c r="C162" s="1">
        <f>C161</f>
        <v>2</v>
      </c>
      <c r="D162" s="1">
        <f>D161</f>
        <v>2</v>
      </c>
      <c r="E162" s="1"/>
      <c r="F162" s="75">
        <f>($C162+$D162/60+$E162/3600)/24</f>
        <v>8.4722222222222213E-2</v>
      </c>
      <c r="G162" s="74" t="str">
        <f>IF(ROW()&lt;5,"",IF(A162="","ready",IF(F162&lt;F161,"time error","OK")))</f>
        <v>ready</v>
      </c>
      <c r="H162" s="52">
        <f>ROW()-3</f>
        <v>159</v>
      </c>
      <c r="I162" s="52" t="str">
        <f>IF(A162="","",N162&amp;":"&amp;COUNTIF(N$4:N162,N162))</f>
        <v/>
      </c>
      <c r="J162" s="52" t="str">
        <f>IF(LEFT(N162,1)="L",COUNTIF(N$4:N162,"L*"),"")</f>
        <v/>
      </c>
      <c r="K162" s="52" t="str">
        <f>IF(LEFT(N162,1)="V","MV",IF(LEFT(N162,2)="LV","LV",""))</f>
        <v/>
      </c>
      <c r="L162" s="51" t="str">
        <f>IF(A162="","",VLOOKUP($A162,Entry!A:D,2,FALSE))</f>
        <v/>
      </c>
      <c r="M162" s="51" t="str">
        <f>IF(A162="","",VLOOKUP($A162,Entry!A:D,3,FALSE))</f>
        <v/>
      </c>
      <c r="N162" s="51" t="str">
        <f>IF(A162="","",IF(VLOOKUP($A162,Entry!A:D,4,FALSE)="","M",VLOOKUP($A162,Entry!A:D,4,FALSE)))</f>
        <v/>
      </c>
      <c r="O162" s="52" t="str">
        <f>IF(A162="","",IF(VLOOKUP($A162,Entry!A:E,5,FALSE)="Y","Y",""))</f>
        <v/>
      </c>
      <c r="P162" s="52" t="e">
        <f>VLOOKUP(Finish!A162,Summit!A:B,2,FALSE)</f>
        <v>#N/A</v>
      </c>
      <c r="Q162" s="52" t="str">
        <f>IF(AND(ROW()&gt;4,COUNTIF($N$4:$N162,$N162)=1),"*","")</f>
        <v/>
      </c>
      <c r="R162" s="75">
        <f>F162</f>
        <v>8.4722222222222213E-2</v>
      </c>
      <c r="S162" s="52">
        <f>H162</f>
        <v>159</v>
      </c>
    </row>
    <row r="163" spans="1:19" x14ac:dyDescent="0.25">
      <c r="A163" s="1"/>
      <c r="B163" s="73" t="str">
        <f>IF(A163="","ready",IF(COUNTIF(Entry!A:A,A163)=0,"unknown number",IF(MATCH(A163,A:A,0)&lt;ROW(),"duplicate number","OK")))</f>
        <v>ready</v>
      </c>
      <c r="C163" s="1">
        <f>C162</f>
        <v>2</v>
      </c>
      <c r="D163" s="1">
        <f>D162</f>
        <v>2</v>
      </c>
      <c r="E163" s="1"/>
      <c r="F163" s="75">
        <f>($C163+$D163/60+$E163/3600)/24</f>
        <v>8.4722222222222213E-2</v>
      </c>
      <c r="G163" s="74" t="str">
        <f>IF(ROW()&lt;5,"",IF(A163="","ready",IF(F163&lt;F162,"time error","OK")))</f>
        <v>ready</v>
      </c>
      <c r="H163" s="52">
        <f>ROW()-3</f>
        <v>160</v>
      </c>
      <c r="I163" s="52" t="str">
        <f>IF(A163="","",N163&amp;":"&amp;COUNTIF(N$4:N163,N163))</f>
        <v/>
      </c>
      <c r="J163" s="52" t="str">
        <f>IF(LEFT(N163,1)="L",COUNTIF(N$4:N163,"L*"),"")</f>
        <v/>
      </c>
      <c r="K163" s="52" t="str">
        <f>IF(LEFT(N163,1)="V","MV",IF(LEFT(N163,2)="LV","LV",""))</f>
        <v/>
      </c>
      <c r="L163" s="51" t="str">
        <f>IF(A163="","",VLOOKUP($A163,Entry!A:D,2,FALSE))</f>
        <v/>
      </c>
      <c r="M163" s="51" t="str">
        <f>IF(A163="","",VLOOKUP($A163,Entry!A:D,3,FALSE))</f>
        <v/>
      </c>
      <c r="N163" s="51" t="str">
        <f>IF(A163="","",IF(VLOOKUP($A163,Entry!A:D,4,FALSE)="","M",VLOOKUP($A163,Entry!A:D,4,FALSE)))</f>
        <v/>
      </c>
      <c r="O163" s="52" t="str">
        <f>IF(A163="","",IF(VLOOKUP($A163,Entry!A:E,5,FALSE)="Y","Y",""))</f>
        <v/>
      </c>
      <c r="P163" s="52" t="e">
        <f>VLOOKUP(Finish!A163,Summit!A:B,2,FALSE)</f>
        <v>#N/A</v>
      </c>
      <c r="Q163" s="52" t="str">
        <f>IF(AND(ROW()&gt;4,COUNTIF($N$4:$N163,$N163)=1),"*","")</f>
        <v/>
      </c>
      <c r="R163" s="75">
        <f>F163</f>
        <v>8.4722222222222213E-2</v>
      </c>
      <c r="S163" s="52">
        <f>H163</f>
        <v>160</v>
      </c>
    </row>
    <row r="164" spans="1:19" x14ac:dyDescent="0.25">
      <c r="A164" s="1"/>
      <c r="B164" s="73" t="str">
        <f>IF(A164="","ready",IF(COUNTIF(Entry!A:A,A164)=0,"unknown number",IF(MATCH(A164,A:A,0)&lt;ROW(),"duplicate number","OK")))</f>
        <v>ready</v>
      </c>
      <c r="C164" s="1">
        <f>C163</f>
        <v>2</v>
      </c>
      <c r="D164" s="1">
        <f>D163</f>
        <v>2</v>
      </c>
      <c r="E164" s="1"/>
      <c r="F164" s="75">
        <f>($C164+$D164/60+$E164/3600)/24</f>
        <v>8.4722222222222213E-2</v>
      </c>
      <c r="G164" s="74" t="str">
        <f>IF(ROW()&lt;5,"",IF(A164="","ready",IF(F164&lt;F163,"time error","OK")))</f>
        <v>ready</v>
      </c>
      <c r="H164" s="52">
        <f>ROW()-3</f>
        <v>161</v>
      </c>
      <c r="I164" s="52" t="str">
        <f>IF(A164="","",N164&amp;":"&amp;COUNTIF(N$4:N164,N164))</f>
        <v/>
      </c>
      <c r="J164" s="52" t="str">
        <f>IF(LEFT(N164,1)="L",COUNTIF(N$4:N164,"L*"),"")</f>
        <v/>
      </c>
      <c r="K164" s="52" t="str">
        <f>IF(LEFT(N164,1)="V","MV",IF(LEFT(N164,2)="LV","LV",""))</f>
        <v/>
      </c>
      <c r="L164" s="51" t="str">
        <f>IF(A164="","",VLOOKUP($A164,Entry!A:D,2,FALSE))</f>
        <v/>
      </c>
      <c r="M164" s="51" t="str">
        <f>IF(A164="","",VLOOKUP($A164,Entry!A:D,3,FALSE))</f>
        <v/>
      </c>
      <c r="N164" s="51" t="str">
        <f>IF(A164="","",IF(VLOOKUP($A164,Entry!A:D,4,FALSE)="","M",VLOOKUP($A164,Entry!A:D,4,FALSE)))</f>
        <v/>
      </c>
      <c r="O164" s="52" t="str">
        <f>IF(A164="","",IF(VLOOKUP($A164,Entry!A:E,5,FALSE)="Y","Y",""))</f>
        <v/>
      </c>
      <c r="P164" s="52" t="e">
        <f>VLOOKUP(Finish!A164,Summit!A:B,2,FALSE)</f>
        <v>#N/A</v>
      </c>
      <c r="Q164" s="52" t="str">
        <f>IF(AND(ROW()&gt;4,COUNTIF($N$4:$N164,$N164)=1),"*","")</f>
        <v/>
      </c>
      <c r="R164" s="75">
        <f>F164</f>
        <v>8.4722222222222213E-2</v>
      </c>
      <c r="S164" s="52">
        <f>H164</f>
        <v>161</v>
      </c>
    </row>
    <row r="165" spans="1:19" x14ac:dyDescent="0.25">
      <c r="A165" s="1"/>
      <c r="B165" s="73" t="str">
        <f>IF(A165="","ready",IF(COUNTIF(Entry!A:A,A165)=0,"unknown number",IF(MATCH(A165,A:A,0)&lt;ROW(),"duplicate number","OK")))</f>
        <v>ready</v>
      </c>
      <c r="C165" s="1">
        <f>C164</f>
        <v>2</v>
      </c>
      <c r="D165" s="1">
        <f>D164</f>
        <v>2</v>
      </c>
      <c r="E165" s="1"/>
      <c r="F165" s="75">
        <f>($C165+$D165/60+$E165/3600)/24</f>
        <v>8.4722222222222213E-2</v>
      </c>
      <c r="G165" s="74" t="str">
        <f>IF(ROW()&lt;5,"",IF(A165="","ready",IF(F165&lt;F164,"time error","OK")))</f>
        <v>ready</v>
      </c>
      <c r="H165" s="52">
        <f>ROW()-3</f>
        <v>162</v>
      </c>
      <c r="I165" s="52" t="str">
        <f>IF(A165="","",N165&amp;":"&amp;COUNTIF(N$4:N165,N165))</f>
        <v/>
      </c>
      <c r="J165" s="52" t="str">
        <f>IF(LEFT(N165,1)="L",COUNTIF(N$4:N165,"L*"),"")</f>
        <v/>
      </c>
      <c r="K165" s="52" t="str">
        <f>IF(LEFT(N165,1)="V","MV",IF(LEFT(N165,2)="LV","LV",""))</f>
        <v/>
      </c>
      <c r="L165" s="51" t="str">
        <f>IF(A165="","",VLOOKUP($A165,Entry!A:D,2,FALSE))</f>
        <v/>
      </c>
      <c r="M165" s="51" t="str">
        <f>IF(A165="","",VLOOKUP($A165,Entry!A:D,3,FALSE))</f>
        <v/>
      </c>
      <c r="N165" s="51" t="str">
        <f>IF(A165="","",IF(VLOOKUP($A165,Entry!A:D,4,FALSE)="","M",VLOOKUP($A165,Entry!A:D,4,FALSE)))</f>
        <v/>
      </c>
      <c r="O165" s="52" t="str">
        <f>IF(A165="","",IF(VLOOKUP($A165,Entry!A:E,5,FALSE)="Y","Y",""))</f>
        <v/>
      </c>
      <c r="P165" s="52" t="e">
        <f>VLOOKUP(Finish!A165,Summit!A:B,2,FALSE)</f>
        <v>#N/A</v>
      </c>
      <c r="Q165" s="52" t="str">
        <f>IF(AND(ROW()&gt;4,COUNTIF($N$4:$N165,$N165)=1),"*","")</f>
        <v/>
      </c>
      <c r="R165" s="75">
        <f>F165</f>
        <v>8.4722222222222213E-2</v>
      </c>
      <c r="S165" s="52">
        <f>H165</f>
        <v>162</v>
      </c>
    </row>
    <row r="166" spans="1:19" x14ac:dyDescent="0.25">
      <c r="A166" s="1"/>
      <c r="B166" s="73" t="str">
        <f>IF(A166="","ready",IF(COUNTIF(Entry!A:A,A166)=0,"unknown number",IF(MATCH(A166,A:A,0)&lt;ROW(),"duplicate number","OK")))</f>
        <v>ready</v>
      </c>
      <c r="C166" s="1">
        <f>C165</f>
        <v>2</v>
      </c>
      <c r="D166" s="1">
        <f>D165</f>
        <v>2</v>
      </c>
      <c r="E166" s="1"/>
      <c r="F166" s="75">
        <f>($C166+$D166/60+$E166/3600)/24</f>
        <v>8.4722222222222213E-2</v>
      </c>
      <c r="G166" s="74" t="str">
        <f>IF(ROW()&lt;5,"",IF(A166="","ready",IF(F166&lt;F165,"time error","OK")))</f>
        <v>ready</v>
      </c>
      <c r="H166" s="52">
        <f>ROW()-3</f>
        <v>163</v>
      </c>
      <c r="I166" s="52" t="str">
        <f>IF(A166="","",N166&amp;":"&amp;COUNTIF(N$4:N166,N166))</f>
        <v/>
      </c>
      <c r="J166" s="52" t="str">
        <f>IF(LEFT(N166,1)="L",COUNTIF(N$4:N166,"L*"),"")</f>
        <v/>
      </c>
      <c r="K166" s="52" t="str">
        <f>IF(LEFT(N166,1)="V","MV",IF(LEFT(N166,2)="LV","LV",""))</f>
        <v/>
      </c>
      <c r="L166" s="51" t="str">
        <f>IF(A166="","",VLOOKUP($A166,Entry!A:D,2,FALSE))</f>
        <v/>
      </c>
      <c r="M166" s="51" t="str">
        <f>IF(A166="","",VLOOKUP($A166,Entry!A:D,3,FALSE))</f>
        <v/>
      </c>
      <c r="N166" s="51" t="str">
        <f>IF(A166="","",IF(VLOOKUP($A166,Entry!A:D,4,FALSE)="","M",VLOOKUP($A166,Entry!A:D,4,FALSE)))</f>
        <v/>
      </c>
      <c r="O166" s="52" t="str">
        <f>IF(A166="","",IF(VLOOKUP($A166,Entry!A:E,5,FALSE)="Y","Y",""))</f>
        <v/>
      </c>
      <c r="P166" s="52" t="e">
        <f>VLOOKUP(Finish!A166,Summit!A:B,2,FALSE)</f>
        <v>#N/A</v>
      </c>
      <c r="Q166" s="52" t="str">
        <f>IF(AND(ROW()&gt;4,COUNTIF($N$4:$N166,$N166)=1),"*","")</f>
        <v/>
      </c>
      <c r="R166" s="75">
        <f>F166</f>
        <v>8.4722222222222213E-2</v>
      </c>
      <c r="S166" s="52">
        <f>H166</f>
        <v>163</v>
      </c>
    </row>
    <row r="167" spans="1:19" x14ac:dyDescent="0.25">
      <c r="A167" s="1"/>
      <c r="B167" s="73" t="str">
        <f>IF(A167="","ready",IF(COUNTIF(Entry!A:A,A167)=0,"unknown number",IF(MATCH(A167,A:A,0)&lt;ROW(),"duplicate number","OK")))</f>
        <v>ready</v>
      </c>
      <c r="C167" s="1">
        <f>C166</f>
        <v>2</v>
      </c>
      <c r="D167" s="1">
        <f>D166</f>
        <v>2</v>
      </c>
      <c r="E167" s="1"/>
      <c r="F167" s="75">
        <f>($C167+$D167/60+$E167/3600)/24</f>
        <v>8.4722222222222213E-2</v>
      </c>
      <c r="G167" s="74" t="str">
        <f>IF(ROW()&lt;5,"",IF(A167="","ready",IF(F167&lt;F166,"time error","OK")))</f>
        <v>ready</v>
      </c>
      <c r="H167" s="52">
        <f>ROW()-3</f>
        <v>164</v>
      </c>
      <c r="I167" s="52" t="str">
        <f>IF(A167="","",N167&amp;":"&amp;COUNTIF(N$4:N167,N167))</f>
        <v/>
      </c>
      <c r="J167" s="52" t="str">
        <f>IF(LEFT(N167,1)="L",COUNTIF(N$4:N167,"L*"),"")</f>
        <v/>
      </c>
      <c r="K167" s="52" t="str">
        <f>IF(LEFT(N167,1)="V","MV",IF(LEFT(N167,2)="LV","LV",""))</f>
        <v/>
      </c>
      <c r="L167" s="51" t="str">
        <f>IF(A167="","",VLOOKUP($A167,Entry!A:D,2,FALSE))</f>
        <v/>
      </c>
      <c r="M167" s="51" t="str">
        <f>IF(A167="","",VLOOKUP($A167,Entry!A:D,3,FALSE))</f>
        <v/>
      </c>
      <c r="N167" s="51" t="str">
        <f>IF(A167="","",IF(VLOOKUP($A167,Entry!A:D,4,FALSE)="","M",VLOOKUP($A167,Entry!A:D,4,FALSE)))</f>
        <v/>
      </c>
      <c r="O167" s="52" t="str">
        <f>IF(A167="","",IF(VLOOKUP($A167,Entry!A:E,5,FALSE)="Y","Y",""))</f>
        <v/>
      </c>
      <c r="P167" s="52" t="e">
        <f>VLOOKUP(Finish!A167,Summit!A:B,2,FALSE)</f>
        <v>#N/A</v>
      </c>
      <c r="Q167" s="52" t="str">
        <f>IF(AND(ROW()&gt;4,COUNTIF($N$4:$N167,$N167)=1),"*","")</f>
        <v/>
      </c>
      <c r="R167" s="75">
        <f>F167</f>
        <v>8.4722222222222213E-2</v>
      </c>
      <c r="S167" s="52">
        <f>H167</f>
        <v>164</v>
      </c>
    </row>
    <row r="168" spans="1:19" x14ac:dyDescent="0.25">
      <c r="A168" s="1"/>
      <c r="B168" s="73" t="str">
        <f>IF(A168="","ready",IF(COUNTIF(Entry!A:A,A168)=0,"unknown number",IF(MATCH(A168,A:A,0)&lt;ROW(),"duplicate number","OK")))</f>
        <v>ready</v>
      </c>
      <c r="C168" s="1">
        <f>C167</f>
        <v>2</v>
      </c>
      <c r="D168" s="1">
        <f>D167</f>
        <v>2</v>
      </c>
      <c r="E168" s="1"/>
      <c r="F168" s="75">
        <f>($C168+$D168/60+$E168/3600)/24</f>
        <v>8.4722222222222213E-2</v>
      </c>
      <c r="G168" s="74" t="str">
        <f>IF(ROW()&lt;5,"",IF(A168="","ready",IF(F168&lt;F167,"time error","OK")))</f>
        <v>ready</v>
      </c>
      <c r="H168" s="52">
        <f>ROW()-3</f>
        <v>165</v>
      </c>
      <c r="I168" s="52" t="str">
        <f>IF(A168="","",N168&amp;":"&amp;COUNTIF(N$4:N168,N168))</f>
        <v/>
      </c>
      <c r="J168" s="52" t="str">
        <f>IF(LEFT(N168,1)="L",COUNTIF(N$4:N168,"L*"),"")</f>
        <v/>
      </c>
      <c r="K168" s="52" t="str">
        <f>IF(LEFT(N168,1)="V","MV",IF(LEFT(N168,2)="LV","LV",""))</f>
        <v/>
      </c>
      <c r="L168" s="51" t="str">
        <f>IF(A168="","",VLOOKUP($A168,Entry!A:D,2,FALSE))</f>
        <v/>
      </c>
      <c r="M168" s="51" t="str">
        <f>IF(A168="","",VLOOKUP($A168,Entry!A:D,3,FALSE))</f>
        <v/>
      </c>
      <c r="N168" s="51" t="str">
        <f>IF(A168="","",IF(VLOOKUP($A168,Entry!A:D,4,FALSE)="","M",VLOOKUP($A168,Entry!A:D,4,FALSE)))</f>
        <v/>
      </c>
      <c r="O168" s="52" t="str">
        <f>IF(A168="","",IF(VLOOKUP($A168,Entry!A:E,5,FALSE)="Y","Y",""))</f>
        <v/>
      </c>
      <c r="P168" s="52" t="e">
        <f>VLOOKUP(Finish!A168,Summit!A:B,2,FALSE)</f>
        <v>#N/A</v>
      </c>
      <c r="Q168" s="52" t="str">
        <f>IF(AND(ROW()&gt;4,COUNTIF($N$4:$N168,$N168)=1),"*","")</f>
        <v/>
      </c>
      <c r="R168" s="75">
        <f>F168</f>
        <v>8.4722222222222213E-2</v>
      </c>
      <c r="S168" s="52">
        <f>H168</f>
        <v>165</v>
      </c>
    </row>
    <row r="169" spans="1:19" x14ac:dyDescent="0.25">
      <c r="A169" s="1"/>
      <c r="B169" s="73" t="str">
        <f>IF(A169="","ready",IF(COUNTIF(Entry!A:A,A169)=0,"unknown number",IF(MATCH(A169,A:A,0)&lt;ROW(),"duplicate number","OK")))</f>
        <v>ready</v>
      </c>
      <c r="C169" s="1">
        <f>C168</f>
        <v>2</v>
      </c>
      <c r="D169" s="1">
        <f>D168</f>
        <v>2</v>
      </c>
      <c r="E169" s="1"/>
      <c r="F169" s="75">
        <f>($C169+$D169/60+$E169/3600)/24</f>
        <v>8.4722222222222213E-2</v>
      </c>
      <c r="G169" s="74" t="str">
        <f>IF(ROW()&lt;5,"",IF(A169="","ready",IF(F169&lt;F168,"time error","OK")))</f>
        <v>ready</v>
      </c>
      <c r="H169" s="52">
        <f>ROW()-3</f>
        <v>166</v>
      </c>
      <c r="I169" s="52" t="str">
        <f>IF(A169="","",N169&amp;":"&amp;COUNTIF(N$4:N169,N169))</f>
        <v/>
      </c>
      <c r="J169" s="52" t="str">
        <f>IF(LEFT(N169,1)="L",COUNTIF(N$4:N169,"L*"),"")</f>
        <v/>
      </c>
      <c r="K169" s="52" t="str">
        <f>IF(LEFT(N169,1)="V","MV",IF(LEFT(N169,2)="LV","LV",""))</f>
        <v/>
      </c>
      <c r="L169" s="51" t="str">
        <f>IF(A169="","",VLOOKUP($A169,Entry!A:D,2,FALSE))</f>
        <v/>
      </c>
      <c r="M169" s="51" t="str">
        <f>IF(A169="","",VLOOKUP($A169,Entry!A:D,3,FALSE))</f>
        <v/>
      </c>
      <c r="N169" s="51" t="str">
        <f>IF(A169="","",IF(VLOOKUP($A169,Entry!A:D,4,FALSE)="","M",VLOOKUP($A169,Entry!A:D,4,FALSE)))</f>
        <v/>
      </c>
      <c r="O169" s="52" t="str">
        <f>IF(A169="","",IF(VLOOKUP($A169,Entry!A:E,5,FALSE)="Y","Y",""))</f>
        <v/>
      </c>
      <c r="P169" s="52" t="e">
        <f>VLOOKUP(Finish!A169,Summit!A:B,2,FALSE)</f>
        <v>#N/A</v>
      </c>
      <c r="Q169" s="52" t="str">
        <f>IF(AND(ROW()&gt;4,COUNTIF($N$4:$N169,$N169)=1),"*","")</f>
        <v/>
      </c>
      <c r="R169" s="75">
        <f>F169</f>
        <v>8.4722222222222213E-2</v>
      </c>
      <c r="S169" s="52">
        <f>H169</f>
        <v>166</v>
      </c>
    </row>
    <row r="170" spans="1:19" x14ac:dyDescent="0.25">
      <c r="A170" s="1"/>
      <c r="B170" s="73" t="str">
        <f>IF(A170="","ready",IF(COUNTIF(Entry!A:A,A170)=0,"unknown number",IF(MATCH(A170,A:A,0)&lt;ROW(),"duplicate number","OK")))</f>
        <v>ready</v>
      </c>
      <c r="C170" s="1">
        <f>C169</f>
        <v>2</v>
      </c>
      <c r="D170" s="1">
        <f>D169</f>
        <v>2</v>
      </c>
      <c r="E170" s="1"/>
      <c r="F170" s="75">
        <f>($C170+$D170/60+$E170/3600)/24</f>
        <v>8.4722222222222213E-2</v>
      </c>
      <c r="G170" s="74" t="str">
        <f>IF(ROW()&lt;5,"",IF(A170="","ready",IF(F170&lt;F169,"time error","OK")))</f>
        <v>ready</v>
      </c>
      <c r="H170" s="52">
        <f>ROW()-3</f>
        <v>167</v>
      </c>
      <c r="I170" s="52" t="str">
        <f>IF(A170="","",N170&amp;":"&amp;COUNTIF(N$4:N170,N170))</f>
        <v/>
      </c>
      <c r="J170" s="52" t="str">
        <f>IF(LEFT(N170,1)="L",COUNTIF(N$4:N170,"L*"),"")</f>
        <v/>
      </c>
      <c r="K170" s="52" t="str">
        <f>IF(LEFT(N170,1)="V","MV",IF(LEFT(N170,2)="LV","LV",""))</f>
        <v/>
      </c>
      <c r="L170" s="51" t="str">
        <f>IF(A170="","",VLOOKUP($A170,Entry!A:D,2,FALSE))</f>
        <v/>
      </c>
      <c r="M170" s="51" t="str">
        <f>IF(A170="","",VLOOKUP($A170,Entry!A:D,3,FALSE))</f>
        <v/>
      </c>
      <c r="N170" s="51" t="str">
        <f>IF(A170="","",IF(VLOOKUP($A170,Entry!A:D,4,FALSE)="","M",VLOOKUP($A170,Entry!A:D,4,FALSE)))</f>
        <v/>
      </c>
      <c r="O170" s="52" t="str">
        <f>IF(A170="","",IF(VLOOKUP($A170,Entry!A:E,5,FALSE)="Y","Y",""))</f>
        <v/>
      </c>
      <c r="P170" s="52" t="e">
        <f>VLOOKUP(Finish!A170,Summit!A:B,2,FALSE)</f>
        <v>#N/A</v>
      </c>
      <c r="Q170" s="52" t="str">
        <f>IF(AND(ROW()&gt;4,COUNTIF($N$4:$N170,$N170)=1),"*","")</f>
        <v/>
      </c>
      <c r="R170" s="75">
        <f>F170</f>
        <v>8.4722222222222213E-2</v>
      </c>
      <c r="S170" s="52">
        <f>H170</f>
        <v>167</v>
      </c>
    </row>
    <row r="171" spans="1:19" x14ac:dyDescent="0.25">
      <c r="A171" s="1"/>
      <c r="B171" s="73" t="str">
        <f>IF(A171="","ready",IF(COUNTIF(Entry!A:A,A171)=0,"unknown number",IF(MATCH(A171,A:A,0)&lt;ROW(),"duplicate number","OK")))</f>
        <v>ready</v>
      </c>
      <c r="C171" s="1">
        <f>C170</f>
        <v>2</v>
      </c>
      <c r="D171" s="1">
        <f>D170</f>
        <v>2</v>
      </c>
      <c r="E171" s="1"/>
      <c r="F171" s="75">
        <f>($C171+$D171/60+$E171/3600)/24</f>
        <v>8.4722222222222213E-2</v>
      </c>
      <c r="G171" s="74" t="str">
        <f>IF(ROW()&lt;5,"",IF(A171="","ready",IF(F171&lt;F170,"time error","OK")))</f>
        <v>ready</v>
      </c>
      <c r="H171" s="52">
        <f>ROW()-3</f>
        <v>168</v>
      </c>
      <c r="I171" s="52" t="str">
        <f>IF(A171="","",N171&amp;":"&amp;COUNTIF(N$4:N171,N171))</f>
        <v/>
      </c>
      <c r="J171" s="52" t="str">
        <f>IF(LEFT(N171,1)="L",COUNTIF(N$4:N171,"L*"),"")</f>
        <v/>
      </c>
      <c r="K171" s="52" t="str">
        <f>IF(LEFT(N171,1)="V","MV",IF(LEFT(N171,2)="LV","LV",""))</f>
        <v/>
      </c>
      <c r="L171" s="51" t="str">
        <f>IF(A171="","",VLOOKUP($A171,Entry!A:D,2,FALSE))</f>
        <v/>
      </c>
      <c r="M171" s="51" t="str">
        <f>IF(A171="","",VLOOKUP($A171,Entry!A:D,3,FALSE))</f>
        <v/>
      </c>
      <c r="N171" s="51" t="str">
        <f>IF(A171="","",IF(VLOOKUP($A171,Entry!A:D,4,FALSE)="","M",VLOOKUP($A171,Entry!A:D,4,FALSE)))</f>
        <v/>
      </c>
      <c r="O171" s="52" t="str">
        <f>IF(A171="","",IF(VLOOKUP($A171,Entry!A:E,5,FALSE)="Y","Y",""))</f>
        <v/>
      </c>
      <c r="P171" s="52" t="e">
        <f>VLOOKUP(Finish!A171,Summit!A:B,2,FALSE)</f>
        <v>#N/A</v>
      </c>
      <c r="Q171" s="52" t="str">
        <f>IF(AND(ROW()&gt;4,COUNTIF($N$4:$N171,$N171)=1),"*","")</f>
        <v/>
      </c>
      <c r="R171" s="75">
        <f>F171</f>
        <v>8.4722222222222213E-2</v>
      </c>
      <c r="S171" s="52">
        <f>H171</f>
        <v>168</v>
      </c>
    </row>
    <row r="172" spans="1:19" x14ac:dyDescent="0.25">
      <c r="A172" s="1"/>
      <c r="B172" s="73" t="str">
        <f>IF(A172="","ready",IF(COUNTIF(Entry!A:A,A172)=0,"unknown number",IF(MATCH(A172,A:A,0)&lt;ROW(),"duplicate number","OK")))</f>
        <v>ready</v>
      </c>
      <c r="C172" s="1">
        <f>C171</f>
        <v>2</v>
      </c>
      <c r="D172" s="1">
        <f>D171</f>
        <v>2</v>
      </c>
      <c r="E172" s="1"/>
      <c r="F172" s="75">
        <f>($C172+$D172/60+$E172/3600)/24</f>
        <v>8.4722222222222213E-2</v>
      </c>
      <c r="G172" s="74" t="str">
        <f>IF(ROW()&lt;5,"",IF(A172="","ready",IF(F172&lt;F171,"time error","OK")))</f>
        <v>ready</v>
      </c>
      <c r="H172" s="52">
        <f>ROW()-3</f>
        <v>169</v>
      </c>
      <c r="I172" s="52" t="str">
        <f>IF(A172="","",N172&amp;":"&amp;COUNTIF(N$4:N172,N172))</f>
        <v/>
      </c>
      <c r="J172" s="52" t="str">
        <f>IF(LEFT(N172,1)="L",COUNTIF(N$4:N172,"L*"),"")</f>
        <v/>
      </c>
      <c r="K172" s="52" t="str">
        <f>IF(LEFT(N172,1)="V","MV",IF(LEFT(N172,2)="LV","LV",""))</f>
        <v/>
      </c>
      <c r="L172" s="51" t="str">
        <f>IF(A172="","",VLOOKUP($A172,Entry!A:D,2,FALSE))</f>
        <v/>
      </c>
      <c r="M172" s="51" t="str">
        <f>IF(A172="","",VLOOKUP($A172,Entry!A:D,3,FALSE))</f>
        <v/>
      </c>
      <c r="N172" s="51" t="str">
        <f>IF(A172="","",IF(VLOOKUP($A172,Entry!A:D,4,FALSE)="","M",VLOOKUP($A172,Entry!A:D,4,FALSE)))</f>
        <v/>
      </c>
      <c r="O172" s="52" t="str">
        <f>IF(A172="","",IF(VLOOKUP($A172,Entry!A:E,5,FALSE)="Y","Y",""))</f>
        <v/>
      </c>
      <c r="P172" s="52" t="e">
        <f>VLOOKUP(Finish!A172,Summit!A:B,2,FALSE)</f>
        <v>#N/A</v>
      </c>
      <c r="Q172" s="52" t="str">
        <f>IF(AND(ROW()&gt;4,COUNTIF($N$4:$N172,$N172)=1),"*","")</f>
        <v/>
      </c>
      <c r="R172" s="75">
        <f>F172</f>
        <v>8.4722222222222213E-2</v>
      </c>
      <c r="S172" s="52">
        <f>H172</f>
        <v>169</v>
      </c>
    </row>
    <row r="173" spans="1:19" x14ac:dyDescent="0.25">
      <c r="A173" s="1"/>
      <c r="B173" s="73" t="str">
        <f>IF(A173="","ready",IF(COUNTIF(Entry!A:A,A173)=0,"unknown number",IF(MATCH(A173,A:A,0)&lt;ROW(),"duplicate number","OK")))</f>
        <v>ready</v>
      </c>
      <c r="C173" s="1">
        <f>C172</f>
        <v>2</v>
      </c>
      <c r="D173" s="1">
        <f>D172</f>
        <v>2</v>
      </c>
      <c r="E173" s="1"/>
      <c r="F173" s="75">
        <f>($C173+$D173/60+$E173/3600)/24</f>
        <v>8.4722222222222213E-2</v>
      </c>
      <c r="G173" s="74" t="str">
        <f>IF(ROW()&lt;5,"",IF(A173="","ready",IF(F173&lt;F172,"time error","OK")))</f>
        <v>ready</v>
      </c>
      <c r="H173" s="52">
        <f>ROW()-3</f>
        <v>170</v>
      </c>
      <c r="I173" s="52" t="str">
        <f>IF(A173="","",N173&amp;":"&amp;COUNTIF(N$4:N173,N173))</f>
        <v/>
      </c>
      <c r="J173" s="52" t="str">
        <f>IF(LEFT(N173,1)="L",COUNTIF(N$4:N173,"L*"),"")</f>
        <v/>
      </c>
      <c r="K173" s="52" t="str">
        <f>IF(LEFT(N173,1)="V","MV",IF(LEFT(N173,2)="LV","LV",""))</f>
        <v/>
      </c>
      <c r="L173" s="51" t="str">
        <f>IF(A173="","",VLOOKUP($A173,Entry!A:D,2,FALSE))</f>
        <v/>
      </c>
      <c r="M173" s="51" t="str">
        <f>IF(A173="","",VLOOKUP($A173,Entry!A:D,3,FALSE))</f>
        <v/>
      </c>
      <c r="N173" s="51" t="str">
        <f>IF(A173="","",IF(VLOOKUP($A173,Entry!A:D,4,FALSE)="","M",VLOOKUP($A173,Entry!A:D,4,FALSE)))</f>
        <v/>
      </c>
      <c r="O173" s="52" t="str">
        <f>IF(A173="","",IF(VLOOKUP($A173,Entry!A:E,5,FALSE)="Y","Y",""))</f>
        <v/>
      </c>
      <c r="P173" s="52" t="e">
        <f>VLOOKUP(Finish!A173,Summit!A:B,2,FALSE)</f>
        <v>#N/A</v>
      </c>
      <c r="Q173" s="52" t="str">
        <f>IF(AND(ROW()&gt;4,COUNTIF($N$4:$N173,$N173)=1),"*","")</f>
        <v/>
      </c>
      <c r="R173" s="75">
        <f>F173</f>
        <v>8.4722222222222213E-2</v>
      </c>
      <c r="S173" s="52">
        <f>H173</f>
        <v>170</v>
      </c>
    </row>
    <row r="174" spans="1:19" x14ac:dyDescent="0.25">
      <c r="A174" s="1"/>
      <c r="B174" s="73" t="str">
        <f>IF(A174="","ready",IF(COUNTIF(Entry!A:A,A174)=0,"unknown number",IF(MATCH(A174,A:A,0)&lt;ROW(),"duplicate number","OK")))</f>
        <v>ready</v>
      </c>
      <c r="C174" s="1">
        <f>C173</f>
        <v>2</v>
      </c>
      <c r="D174" s="1">
        <f>D173</f>
        <v>2</v>
      </c>
      <c r="E174" s="1"/>
      <c r="F174" s="75">
        <f>($C174+$D174/60+$E174/3600)/24</f>
        <v>8.4722222222222213E-2</v>
      </c>
      <c r="G174" s="74" t="str">
        <f>IF(ROW()&lt;5,"",IF(A174="","ready",IF(F174&lt;F173,"time error","OK")))</f>
        <v>ready</v>
      </c>
      <c r="H174" s="52">
        <f>ROW()-3</f>
        <v>171</v>
      </c>
      <c r="I174" s="52" t="str">
        <f>IF(A174="","",N174&amp;":"&amp;COUNTIF(N$4:N174,N174))</f>
        <v/>
      </c>
      <c r="J174" s="52" t="str">
        <f>IF(LEFT(N174,1)="L",COUNTIF(N$4:N174,"L*"),"")</f>
        <v/>
      </c>
      <c r="K174" s="52" t="str">
        <f>IF(LEFT(N174,1)="V","MV",IF(LEFT(N174,2)="LV","LV",""))</f>
        <v/>
      </c>
      <c r="L174" s="51" t="str">
        <f>IF(A174="","",VLOOKUP($A174,Entry!A:D,2,FALSE))</f>
        <v/>
      </c>
      <c r="M174" s="51" t="str">
        <f>IF(A174="","",VLOOKUP($A174,Entry!A:D,3,FALSE))</f>
        <v/>
      </c>
      <c r="N174" s="51" t="str">
        <f>IF(A174="","",IF(VLOOKUP($A174,Entry!A:D,4,FALSE)="","M",VLOOKUP($A174,Entry!A:D,4,FALSE)))</f>
        <v/>
      </c>
      <c r="O174" s="52" t="str">
        <f>IF(A174="","",IF(VLOOKUP($A174,Entry!A:E,5,FALSE)="Y","Y",""))</f>
        <v/>
      </c>
      <c r="P174" s="52" t="e">
        <f>VLOOKUP(Finish!A174,Summit!A:B,2,FALSE)</f>
        <v>#N/A</v>
      </c>
      <c r="Q174" s="52" t="str">
        <f>IF(AND(ROW()&gt;4,COUNTIF($N$4:$N174,$N174)=1),"*","")</f>
        <v/>
      </c>
      <c r="R174" s="75">
        <f>F174</f>
        <v>8.4722222222222213E-2</v>
      </c>
      <c r="S174" s="52">
        <f>H174</f>
        <v>171</v>
      </c>
    </row>
    <row r="175" spans="1:19" x14ac:dyDescent="0.25">
      <c r="A175" s="1"/>
      <c r="B175" s="73" t="str">
        <f>IF(A175="","ready",IF(COUNTIF(Entry!A:A,A175)=0,"unknown number",IF(MATCH(A175,A:A,0)&lt;ROW(),"duplicate number","OK")))</f>
        <v>ready</v>
      </c>
      <c r="C175" s="1">
        <f>C174</f>
        <v>2</v>
      </c>
      <c r="D175" s="1">
        <f>D174</f>
        <v>2</v>
      </c>
      <c r="E175" s="1"/>
      <c r="F175" s="75">
        <f>($C175+$D175/60+$E175/3600)/24</f>
        <v>8.4722222222222213E-2</v>
      </c>
      <c r="G175" s="74" t="str">
        <f>IF(ROW()&lt;5,"",IF(A175="","ready",IF(F175&lt;F174,"time error","OK")))</f>
        <v>ready</v>
      </c>
      <c r="H175" s="52">
        <f>ROW()-3</f>
        <v>172</v>
      </c>
      <c r="I175" s="52" t="str">
        <f>IF(A175="","",N175&amp;":"&amp;COUNTIF(N$4:N175,N175))</f>
        <v/>
      </c>
      <c r="J175" s="52" t="str">
        <f>IF(LEFT(N175,1)="L",COUNTIF(N$4:N175,"L*"),"")</f>
        <v/>
      </c>
      <c r="K175" s="52" t="str">
        <f>IF(LEFT(N175,1)="V","MV",IF(LEFT(N175,2)="LV","LV",""))</f>
        <v/>
      </c>
      <c r="L175" s="51" t="str">
        <f>IF(A175="","",VLOOKUP($A175,Entry!A:D,2,FALSE))</f>
        <v/>
      </c>
      <c r="M175" s="51" t="str">
        <f>IF(A175="","",VLOOKUP($A175,Entry!A:D,3,FALSE))</f>
        <v/>
      </c>
      <c r="N175" s="51" t="str">
        <f>IF(A175="","",IF(VLOOKUP($A175,Entry!A:D,4,FALSE)="","M",VLOOKUP($A175,Entry!A:D,4,FALSE)))</f>
        <v/>
      </c>
      <c r="O175" s="52" t="str">
        <f>IF(A175="","",IF(VLOOKUP($A175,Entry!A:E,5,FALSE)="Y","Y",""))</f>
        <v/>
      </c>
      <c r="P175" s="52" t="e">
        <f>VLOOKUP(Finish!A175,Summit!A:B,2,FALSE)</f>
        <v>#N/A</v>
      </c>
      <c r="Q175" s="52" t="str">
        <f>IF(AND(ROW()&gt;4,COUNTIF($N$4:$N175,$N175)=1),"*","")</f>
        <v/>
      </c>
      <c r="R175" s="75">
        <f>F175</f>
        <v>8.4722222222222213E-2</v>
      </c>
      <c r="S175" s="52">
        <f>H175</f>
        <v>172</v>
      </c>
    </row>
    <row r="176" spans="1:19" x14ac:dyDescent="0.25">
      <c r="A176" s="1"/>
      <c r="B176" s="73" t="str">
        <f>IF(A176="","ready",IF(COUNTIF(Entry!A:A,A176)=0,"unknown number",IF(MATCH(A176,A:A,0)&lt;ROW(),"duplicate number","OK")))</f>
        <v>ready</v>
      </c>
      <c r="C176" s="1">
        <f>C175</f>
        <v>2</v>
      </c>
      <c r="D176" s="1">
        <f>D175</f>
        <v>2</v>
      </c>
      <c r="E176" s="1"/>
      <c r="F176" s="75">
        <f>($C176+$D176/60+$E176/3600)/24</f>
        <v>8.4722222222222213E-2</v>
      </c>
      <c r="G176" s="74" t="str">
        <f>IF(ROW()&lt;5,"",IF(A176="","ready",IF(F176&lt;F175,"time error","OK")))</f>
        <v>ready</v>
      </c>
      <c r="H176" s="52">
        <f>ROW()-3</f>
        <v>173</v>
      </c>
      <c r="I176" s="52" t="str">
        <f>IF(A176="","",N176&amp;":"&amp;COUNTIF(N$4:N176,N176))</f>
        <v/>
      </c>
      <c r="J176" s="52" t="str">
        <f>IF(LEFT(N176,1)="L",COUNTIF(N$4:N176,"L*"),"")</f>
        <v/>
      </c>
      <c r="K176" s="52" t="str">
        <f>IF(LEFT(N176,1)="V","MV",IF(LEFT(N176,2)="LV","LV",""))</f>
        <v/>
      </c>
      <c r="L176" s="51" t="str">
        <f>IF(A176="","",VLOOKUP($A176,Entry!A:D,2,FALSE))</f>
        <v/>
      </c>
      <c r="M176" s="51" t="str">
        <f>IF(A176="","",VLOOKUP($A176,Entry!A:D,3,FALSE))</f>
        <v/>
      </c>
      <c r="N176" s="51" t="str">
        <f>IF(A176="","",IF(VLOOKUP($A176,Entry!A:D,4,FALSE)="","M",VLOOKUP($A176,Entry!A:D,4,FALSE)))</f>
        <v/>
      </c>
      <c r="O176" s="52" t="str">
        <f>IF(A176="","",IF(VLOOKUP($A176,Entry!A:E,5,FALSE)="Y","Y",""))</f>
        <v/>
      </c>
      <c r="P176" s="52" t="e">
        <f>VLOOKUP(Finish!A176,Summit!A:B,2,FALSE)</f>
        <v>#N/A</v>
      </c>
      <c r="Q176" s="52" t="str">
        <f>IF(AND(ROW()&gt;4,COUNTIF($N$4:$N176,$N176)=1),"*","")</f>
        <v/>
      </c>
      <c r="R176" s="75">
        <f>F176</f>
        <v>8.4722222222222213E-2</v>
      </c>
      <c r="S176" s="52">
        <f>H176</f>
        <v>173</v>
      </c>
    </row>
    <row r="177" spans="1:19" x14ac:dyDescent="0.25">
      <c r="A177" s="1"/>
      <c r="B177" s="73" t="str">
        <f>IF(A177="","ready",IF(COUNTIF(Entry!A:A,A177)=0,"unknown number",IF(MATCH(A177,A:A,0)&lt;ROW(),"duplicate number","OK")))</f>
        <v>ready</v>
      </c>
      <c r="C177" s="1">
        <f>C176</f>
        <v>2</v>
      </c>
      <c r="D177" s="1">
        <f>D176</f>
        <v>2</v>
      </c>
      <c r="E177" s="1"/>
      <c r="F177" s="75">
        <f>($C177+$D177/60+$E177/3600)/24</f>
        <v>8.4722222222222213E-2</v>
      </c>
      <c r="G177" s="74" t="str">
        <f>IF(ROW()&lt;5,"",IF(A177="","ready",IF(F177&lt;F176,"time error","OK")))</f>
        <v>ready</v>
      </c>
      <c r="H177" s="52">
        <f>ROW()-3</f>
        <v>174</v>
      </c>
      <c r="I177" s="52" t="str">
        <f>IF(A177="","",N177&amp;":"&amp;COUNTIF(N$4:N177,N177))</f>
        <v/>
      </c>
      <c r="J177" s="52" t="str">
        <f>IF(LEFT(N177,1)="L",COUNTIF(N$4:N177,"L*"),"")</f>
        <v/>
      </c>
      <c r="K177" s="52" t="str">
        <f>IF(LEFT(N177,1)="V","MV",IF(LEFT(N177,2)="LV","LV",""))</f>
        <v/>
      </c>
      <c r="L177" s="51" t="str">
        <f>IF(A177="","",VLOOKUP($A177,Entry!A:D,2,FALSE))</f>
        <v/>
      </c>
      <c r="M177" s="51" t="str">
        <f>IF(A177="","",VLOOKUP($A177,Entry!A:D,3,FALSE))</f>
        <v/>
      </c>
      <c r="N177" s="51" t="str">
        <f>IF(A177="","",IF(VLOOKUP($A177,Entry!A:D,4,FALSE)="","M",VLOOKUP($A177,Entry!A:D,4,FALSE)))</f>
        <v/>
      </c>
      <c r="O177" s="52" t="str">
        <f>IF(A177="","",IF(VLOOKUP($A177,Entry!A:E,5,FALSE)="Y","Y",""))</f>
        <v/>
      </c>
      <c r="P177" s="52" t="e">
        <f>VLOOKUP(Finish!A177,Summit!A:B,2,FALSE)</f>
        <v>#N/A</v>
      </c>
      <c r="Q177" s="52" t="str">
        <f>IF(AND(ROW()&gt;4,COUNTIF($N$4:$N177,$N177)=1),"*","")</f>
        <v/>
      </c>
      <c r="R177" s="75">
        <f>F177</f>
        <v>8.4722222222222213E-2</v>
      </c>
      <c r="S177" s="52">
        <f>H177</f>
        <v>174</v>
      </c>
    </row>
    <row r="178" spans="1:19" x14ac:dyDescent="0.25">
      <c r="A178" s="1"/>
      <c r="B178" s="73" t="str">
        <f>IF(A178="","ready",IF(COUNTIF(Entry!A:A,A178)=0,"unknown number",IF(MATCH(A178,A:A,0)&lt;ROW(),"duplicate number","OK")))</f>
        <v>ready</v>
      </c>
      <c r="C178" s="1">
        <f>C177</f>
        <v>2</v>
      </c>
      <c r="D178" s="1">
        <f>D177</f>
        <v>2</v>
      </c>
      <c r="E178" s="1"/>
      <c r="F178" s="75">
        <f>($C178+$D178/60+$E178/3600)/24</f>
        <v>8.4722222222222213E-2</v>
      </c>
      <c r="G178" s="74" t="str">
        <f>IF(ROW()&lt;5,"",IF(A178="","ready",IF(F178&lt;F177,"time error","OK")))</f>
        <v>ready</v>
      </c>
      <c r="H178" s="52">
        <f>ROW()-3</f>
        <v>175</v>
      </c>
      <c r="I178" s="52" t="str">
        <f>IF(A178="","",N178&amp;":"&amp;COUNTIF(N$4:N178,N178))</f>
        <v/>
      </c>
      <c r="J178" s="52" t="str">
        <f>IF(LEFT(N178,1)="L",COUNTIF(N$4:N178,"L*"),"")</f>
        <v/>
      </c>
      <c r="K178" s="52" t="str">
        <f>IF(LEFT(N178,1)="V","MV",IF(LEFT(N178,2)="LV","LV",""))</f>
        <v/>
      </c>
      <c r="L178" s="51" t="str">
        <f>IF(A178="","",VLOOKUP($A178,Entry!A:D,2,FALSE))</f>
        <v/>
      </c>
      <c r="M178" s="51" t="str">
        <f>IF(A178="","",VLOOKUP($A178,Entry!A:D,3,FALSE))</f>
        <v/>
      </c>
      <c r="N178" s="51" t="str">
        <f>IF(A178="","",IF(VLOOKUP($A178,Entry!A:D,4,FALSE)="","M",VLOOKUP($A178,Entry!A:D,4,FALSE)))</f>
        <v/>
      </c>
      <c r="O178" s="52" t="str">
        <f>IF(A178="","",IF(VLOOKUP($A178,Entry!A:E,5,FALSE)="Y","Y",""))</f>
        <v/>
      </c>
      <c r="P178" s="52" t="e">
        <f>VLOOKUP(Finish!A178,Summit!A:B,2,FALSE)</f>
        <v>#N/A</v>
      </c>
      <c r="Q178" s="52" t="str">
        <f>IF(AND(ROW()&gt;4,COUNTIF($N$4:$N178,$N178)=1),"*","")</f>
        <v/>
      </c>
      <c r="R178" s="75">
        <f>F178</f>
        <v>8.4722222222222213E-2</v>
      </c>
      <c r="S178" s="52">
        <f>H178</f>
        <v>175</v>
      </c>
    </row>
    <row r="179" spans="1:19" x14ac:dyDescent="0.25">
      <c r="A179" s="1"/>
      <c r="B179" s="73" t="str">
        <f>IF(A179="","ready",IF(COUNTIF(Entry!A:A,A179)=0,"unknown number",IF(MATCH(A179,A:A,0)&lt;ROW(),"duplicate number","OK")))</f>
        <v>ready</v>
      </c>
      <c r="C179" s="1">
        <f>C178</f>
        <v>2</v>
      </c>
      <c r="D179" s="1">
        <f>D178</f>
        <v>2</v>
      </c>
      <c r="E179" s="1"/>
      <c r="F179" s="75">
        <f>($C179+$D179/60+$E179/3600)/24</f>
        <v>8.4722222222222213E-2</v>
      </c>
      <c r="G179" s="74" t="str">
        <f>IF(ROW()&lt;5,"",IF(A179="","ready",IF(F179&lt;F178,"time error","OK")))</f>
        <v>ready</v>
      </c>
      <c r="H179" s="52">
        <f>ROW()-3</f>
        <v>176</v>
      </c>
      <c r="I179" s="52" t="str">
        <f>IF(A179="","",N179&amp;":"&amp;COUNTIF(N$4:N179,N179))</f>
        <v/>
      </c>
      <c r="J179" s="52" t="str">
        <f>IF(LEFT(N179,1)="L",COUNTIF(N$4:N179,"L*"),"")</f>
        <v/>
      </c>
      <c r="K179" s="52" t="str">
        <f>IF(LEFT(N179,1)="V","MV",IF(LEFT(N179,2)="LV","LV",""))</f>
        <v/>
      </c>
      <c r="L179" s="51" t="str">
        <f>IF(A179="","",VLOOKUP($A179,Entry!A:D,2,FALSE))</f>
        <v/>
      </c>
      <c r="M179" s="51" t="str">
        <f>IF(A179="","",VLOOKUP($A179,Entry!A:D,3,FALSE))</f>
        <v/>
      </c>
      <c r="N179" s="51" t="str">
        <f>IF(A179="","",IF(VLOOKUP($A179,Entry!A:D,4,FALSE)="","M",VLOOKUP($A179,Entry!A:D,4,FALSE)))</f>
        <v/>
      </c>
      <c r="O179" s="52" t="str">
        <f>IF(A179="","",IF(VLOOKUP($A179,Entry!A:E,5,FALSE)="Y","Y",""))</f>
        <v/>
      </c>
      <c r="P179" s="52" t="e">
        <f>VLOOKUP(Finish!A179,Summit!A:B,2,FALSE)</f>
        <v>#N/A</v>
      </c>
      <c r="Q179" s="52" t="str">
        <f>IF(AND(ROW()&gt;4,COUNTIF($N$4:$N179,$N179)=1),"*","")</f>
        <v/>
      </c>
      <c r="R179" s="75">
        <f>F179</f>
        <v>8.4722222222222213E-2</v>
      </c>
      <c r="S179" s="52">
        <f>H179</f>
        <v>176</v>
      </c>
    </row>
    <row r="180" spans="1:19" x14ac:dyDescent="0.25">
      <c r="A180" s="1"/>
      <c r="B180" s="73" t="str">
        <f>IF(A180="","ready",IF(COUNTIF(Entry!A:A,A180)=0,"unknown number",IF(MATCH(A180,A:A,0)&lt;ROW(),"duplicate number","OK")))</f>
        <v>ready</v>
      </c>
      <c r="C180" s="1">
        <f>C179</f>
        <v>2</v>
      </c>
      <c r="D180" s="1">
        <f>D179</f>
        <v>2</v>
      </c>
      <c r="E180" s="1"/>
      <c r="F180" s="75">
        <f>($C180+$D180/60+$E180/3600)/24</f>
        <v>8.4722222222222213E-2</v>
      </c>
      <c r="G180" s="74" t="str">
        <f>IF(ROW()&lt;5,"",IF(A180="","ready",IF(F180&lt;F179,"time error","OK")))</f>
        <v>ready</v>
      </c>
      <c r="H180" s="52">
        <f>ROW()-3</f>
        <v>177</v>
      </c>
      <c r="I180" s="52" t="str">
        <f>IF(A180="","",N180&amp;":"&amp;COUNTIF(N$4:N180,N180))</f>
        <v/>
      </c>
      <c r="J180" s="52" t="str">
        <f>IF(LEFT(N180,1)="L",COUNTIF(N$4:N180,"L*"),"")</f>
        <v/>
      </c>
      <c r="K180" s="52" t="str">
        <f>IF(LEFT(N180,1)="V","MV",IF(LEFT(N180,2)="LV","LV",""))</f>
        <v/>
      </c>
      <c r="L180" s="51" t="str">
        <f>IF(A180="","",VLOOKUP($A180,Entry!A:D,2,FALSE))</f>
        <v/>
      </c>
      <c r="M180" s="51" t="str">
        <f>IF(A180="","",VLOOKUP($A180,Entry!A:D,3,FALSE))</f>
        <v/>
      </c>
      <c r="N180" s="51" t="str">
        <f>IF(A180="","",IF(VLOOKUP($A180,Entry!A:D,4,FALSE)="","M",VLOOKUP($A180,Entry!A:D,4,FALSE)))</f>
        <v/>
      </c>
      <c r="O180" s="52" t="str">
        <f>IF(A180="","",IF(VLOOKUP($A180,Entry!A:E,5,FALSE)="Y","Y",""))</f>
        <v/>
      </c>
      <c r="P180" s="52" t="e">
        <f>VLOOKUP(Finish!A180,Summit!A:B,2,FALSE)</f>
        <v>#N/A</v>
      </c>
      <c r="Q180" s="52" t="str">
        <f>IF(AND(ROW()&gt;4,COUNTIF($N$4:$N180,$N180)=1),"*","")</f>
        <v/>
      </c>
      <c r="R180" s="75">
        <f>F180</f>
        <v>8.4722222222222213E-2</v>
      </c>
      <c r="S180" s="52">
        <f>H180</f>
        <v>177</v>
      </c>
    </row>
    <row r="181" spans="1:19" x14ac:dyDescent="0.25">
      <c r="A181" s="1"/>
      <c r="B181" s="73" t="str">
        <f>IF(A181="","ready",IF(COUNTIF(Entry!A:A,A181)=0,"unknown number",IF(MATCH(A181,A:A,0)&lt;ROW(),"duplicate number","OK")))</f>
        <v>ready</v>
      </c>
      <c r="C181" s="1">
        <f>C180</f>
        <v>2</v>
      </c>
      <c r="D181" s="1">
        <f>D180</f>
        <v>2</v>
      </c>
      <c r="E181" s="1"/>
      <c r="F181" s="75">
        <f>($C181+$D181/60+$E181/3600)/24</f>
        <v>8.4722222222222213E-2</v>
      </c>
      <c r="G181" s="74" t="str">
        <f>IF(ROW()&lt;5,"",IF(A181="","ready",IF(F181&lt;F180,"time error","OK")))</f>
        <v>ready</v>
      </c>
      <c r="H181" s="52">
        <f>ROW()-3</f>
        <v>178</v>
      </c>
      <c r="I181" s="52" t="str">
        <f>IF(A181="","",N181&amp;":"&amp;COUNTIF(N$4:N181,N181))</f>
        <v/>
      </c>
      <c r="J181" s="52" t="str">
        <f>IF(LEFT(N181,1)="L",COUNTIF(N$4:N181,"L*"),"")</f>
        <v/>
      </c>
      <c r="K181" s="52" t="str">
        <f>IF(LEFT(N181,1)="V","MV",IF(LEFT(N181,2)="LV","LV",""))</f>
        <v/>
      </c>
      <c r="L181" s="51" t="str">
        <f>IF(A181="","",VLOOKUP($A181,Entry!A:D,2,FALSE))</f>
        <v/>
      </c>
      <c r="M181" s="51" t="str">
        <f>IF(A181="","",VLOOKUP($A181,Entry!A:D,3,FALSE))</f>
        <v/>
      </c>
      <c r="N181" s="51" t="str">
        <f>IF(A181="","",IF(VLOOKUP($A181,Entry!A:D,4,FALSE)="","M",VLOOKUP($A181,Entry!A:D,4,FALSE)))</f>
        <v/>
      </c>
      <c r="O181" s="52" t="str">
        <f>IF(A181="","",IF(VLOOKUP($A181,Entry!A:E,5,FALSE)="Y","Y",""))</f>
        <v/>
      </c>
      <c r="P181" s="52" t="e">
        <f>VLOOKUP(Finish!A181,Summit!A:B,2,FALSE)</f>
        <v>#N/A</v>
      </c>
      <c r="Q181" s="52" t="str">
        <f>IF(AND(ROW()&gt;4,COUNTIF($N$4:$N181,$N181)=1),"*","")</f>
        <v/>
      </c>
      <c r="R181" s="75">
        <f>F181</f>
        <v>8.4722222222222213E-2</v>
      </c>
      <c r="S181" s="52">
        <f>H181</f>
        <v>178</v>
      </c>
    </row>
    <row r="182" spans="1:19" x14ac:dyDescent="0.25">
      <c r="A182" s="1"/>
      <c r="B182" s="73" t="str">
        <f>IF(A182="","ready",IF(COUNTIF(Entry!A:A,A182)=0,"unknown number",IF(MATCH(A182,A:A,0)&lt;ROW(),"duplicate number","OK")))</f>
        <v>ready</v>
      </c>
      <c r="C182" s="1">
        <f>C181</f>
        <v>2</v>
      </c>
      <c r="D182" s="1">
        <f>D181</f>
        <v>2</v>
      </c>
      <c r="E182" s="1"/>
      <c r="F182" s="75">
        <f>($C182+$D182/60+$E182/3600)/24</f>
        <v>8.4722222222222213E-2</v>
      </c>
      <c r="G182" s="74" t="str">
        <f>IF(ROW()&lt;5,"",IF(A182="","ready",IF(F182&lt;F181,"time error","OK")))</f>
        <v>ready</v>
      </c>
      <c r="H182" s="52">
        <f>ROW()-3</f>
        <v>179</v>
      </c>
      <c r="I182" s="52" t="str">
        <f>IF(A182="","",N182&amp;":"&amp;COUNTIF(N$4:N182,N182))</f>
        <v/>
      </c>
      <c r="J182" s="52" t="str">
        <f>IF(LEFT(N182,1)="L",COUNTIF(N$4:N182,"L*"),"")</f>
        <v/>
      </c>
      <c r="K182" s="52" t="str">
        <f>IF(LEFT(N182,1)="V","MV",IF(LEFT(N182,2)="LV","LV",""))</f>
        <v/>
      </c>
      <c r="L182" s="51" t="str">
        <f>IF(A182="","",VLOOKUP($A182,Entry!A:D,2,FALSE))</f>
        <v/>
      </c>
      <c r="M182" s="51" t="str">
        <f>IF(A182="","",VLOOKUP($A182,Entry!A:D,3,FALSE))</f>
        <v/>
      </c>
      <c r="N182" s="51" t="str">
        <f>IF(A182="","",IF(VLOOKUP($A182,Entry!A:D,4,FALSE)="","M",VLOOKUP($A182,Entry!A:D,4,FALSE)))</f>
        <v/>
      </c>
      <c r="O182" s="52" t="str">
        <f>IF(A182="","",IF(VLOOKUP($A182,Entry!A:E,5,FALSE)="Y","Y",""))</f>
        <v/>
      </c>
      <c r="P182" s="52" t="e">
        <f>VLOOKUP(Finish!A182,Summit!A:B,2,FALSE)</f>
        <v>#N/A</v>
      </c>
      <c r="Q182" s="52" t="str">
        <f>IF(AND(ROW()&gt;4,COUNTIF($N$4:$N182,$N182)=1),"*","")</f>
        <v/>
      </c>
      <c r="R182" s="75">
        <f>F182</f>
        <v>8.4722222222222213E-2</v>
      </c>
      <c r="S182" s="52">
        <f>H182</f>
        <v>179</v>
      </c>
    </row>
    <row r="183" spans="1:19" x14ac:dyDescent="0.25">
      <c r="A183" s="1"/>
      <c r="B183" s="73" t="str">
        <f>IF(A183="","ready",IF(COUNTIF(Entry!A:A,A183)=0,"unknown number",IF(MATCH(A183,A:A,0)&lt;ROW(),"duplicate number","OK")))</f>
        <v>ready</v>
      </c>
      <c r="C183" s="1">
        <f>C182</f>
        <v>2</v>
      </c>
      <c r="D183" s="1">
        <f>D182</f>
        <v>2</v>
      </c>
      <c r="E183" s="1"/>
      <c r="F183" s="75">
        <f>($C183+$D183/60+$E183/3600)/24</f>
        <v>8.4722222222222213E-2</v>
      </c>
      <c r="G183" s="74" t="str">
        <f>IF(ROW()&lt;5,"",IF(A183="","ready",IF(F183&lt;F182,"time error","OK")))</f>
        <v>ready</v>
      </c>
      <c r="H183" s="52">
        <f>ROW()-3</f>
        <v>180</v>
      </c>
      <c r="I183" s="52" t="str">
        <f>IF(A183="","",N183&amp;":"&amp;COUNTIF(N$4:N183,N183))</f>
        <v/>
      </c>
      <c r="J183" s="52" t="str">
        <f>IF(LEFT(N183,1)="L",COUNTIF(N$4:N183,"L*"),"")</f>
        <v/>
      </c>
      <c r="K183" s="52" t="str">
        <f>IF(LEFT(N183,1)="V","MV",IF(LEFT(N183,2)="LV","LV",""))</f>
        <v/>
      </c>
      <c r="L183" s="51" t="str">
        <f>IF(A183="","",VLOOKUP($A183,Entry!A:D,2,FALSE))</f>
        <v/>
      </c>
      <c r="M183" s="51" t="str">
        <f>IF(A183="","",VLOOKUP($A183,Entry!A:D,3,FALSE))</f>
        <v/>
      </c>
      <c r="N183" s="51" t="str">
        <f>IF(A183="","",IF(VLOOKUP($A183,Entry!A:D,4,FALSE)="","M",VLOOKUP($A183,Entry!A:D,4,FALSE)))</f>
        <v/>
      </c>
      <c r="O183" s="52" t="str">
        <f>IF(A183="","",IF(VLOOKUP($A183,Entry!A:E,5,FALSE)="Y","Y",""))</f>
        <v/>
      </c>
      <c r="P183" s="52" t="e">
        <f>VLOOKUP(Finish!A183,Summit!A:B,2,FALSE)</f>
        <v>#N/A</v>
      </c>
      <c r="Q183" s="52" t="str">
        <f>IF(AND(ROW()&gt;4,COUNTIF($N$4:$N183,$N183)=1),"*","")</f>
        <v/>
      </c>
      <c r="R183" s="75">
        <f>F183</f>
        <v>8.4722222222222213E-2</v>
      </c>
      <c r="S183" s="52">
        <f>H183</f>
        <v>180</v>
      </c>
    </row>
    <row r="184" spans="1:19" x14ac:dyDescent="0.25">
      <c r="A184" s="1"/>
      <c r="B184" s="73" t="str">
        <f>IF(A184="","ready",IF(COUNTIF(Entry!A:A,A184)=0,"unknown number",IF(MATCH(A184,A:A,0)&lt;ROW(),"duplicate number","OK")))</f>
        <v>ready</v>
      </c>
      <c r="C184" s="1">
        <f>C183</f>
        <v>2</v>
      </c>
      <c r="D184" s="1">
        <f>D183</f>
        <v>2</v>
      </c>
      <c r="E184" s="1"/>
      <c r="F184" s="75">
        <f>($C184+$D184/60+$E184/3600)/24</f>
        <v>8.4722222222222213E-2</v>
      </c>
      <c r="G184" s="74" t="str">
        <f>IF(ROW()&lt;5,"",IF(A184="","ready",IF(F184&lt;F183,"time error","OK")))</f>
        <v>ready</v>
      </c>
      <c r="H184" s="52">
        <f>ROW()-3</f>
        <v>181</v>
      </c>
      <c r="I184" s="52" t="str">
        <f>IF(A184="","",N184&amp;":"&amp;COUNTIF(N$4:N184,N184))</f>
        <v/>
      </c>
      <c r="J184" s="52" t="str">
        <f>IF(LEFT(N184,1)="L",COUNTIF(N$4:N184,"L*"),"")</f>
        <v/>
      </c>
      <c r="K184" s="52" t="str">
        <f>IF(LEFT(N184,1)="V","MV",IF(LEFT(N184,2)="LV","LV",""))</f>
        <v/>
      </c>
      <c r="L184" s="51" t="str">
        <f>IF(A184="","",VLOOKUP($A184,Entry!A:D,2,FALSE))</f>
        <v/>
      </c>
      <c r="M184" s="51" t="str">
        <f>IF(A184="","",VLOOKUP($A184,Entry!A:D,3,FALSE))</f>
        <v/>
      </c>
      <c r="N184" s="51" t="str">
        <f>IF(A184="","",IF(VLOOKUP($A184,Entry!A:D,4,FALSE)="","M",VLOOKUP($A184,Entry!A:D,4,FALSE)))</f>
        <v/>
      </c>
      <c r="O184" s="52" t="str">
        <f>IF(A184="","",IF(VLOOKUP($A184,Entry!A:E,5,FALSE)="Y","Y",""))</f>
        <v/>
      </c>
      <c r="P184" s="52" t="e">
        <f>VLOOKUP(Finish!A184,Summit!A:B,2,FALSE)</f>
        <v>#N/A</v>
      </c>
      <c r="Q184" s="52" t="str">
        <f>IF(AND(ROW()&gt;4,COUNTIF($N$4:$N184,$N184)=1),"*","")</f>
        <v/>
      </c>
      <c r="R184" s="75">
        <f>F184</f>
        <v>8.4722222222222213E-2</v>
      </c>
      <c r="S184" s="52">
        <f>H184</f>
        <v>181</v>
      </c>
    </row>
    <row r="185" spans="1:19" x14ac:dyDescent="0.25">
      <c r="A185" s="1"/>
      <c r="B185" s="73" t="str">
        <f>IF(A185="","ready",IF(COUNTIF(Entry!A:A,A185)=0,"unknown number",IF(MATCH(A185,A:A,0)&lt;ROW(),"duplicate number","OK")))</f>
        <v>ready</v>
      </c>
      <c r="C185" s="1">
        <f>C184</f>
        <v>2</v>
      </c>
      <c r="D185" s="1">
        <f>D184</f>
        <v>2</v>
      </c>
      <c r="E185" s="1"/>
      <c r="F185" s="75">
        <f>($C185+$D185/60+$E185/3600)/24</f>
        <v>8.4722222222222213E-2</v>
      </c>
      <c r="G185" s="74" t="str">
        <f>IF(ROW()&lt;5,"",IF(A185="","ready",IF(F185&lt;F184,"time error","OK")))</f>
        <v>ready</v>
      </c>
      <c r="H185" s="52">
        <f>ROW()-3</f>
        <v>182</v>
      </c>
      <c r="I185" s="52" t="str">
        <f>IF(A185="","",N185&amp;":"&amp;COUNTIF(N$4:N185,N185))</f>
        <v/>
      </c>
      <c r="J185" s="52" t="str">
        <f>IF(LEFT(N185,1)="L",COUNTIF(N$4:N185,"L*"),"")</f>
        <v/>
      </c>
      <c r="K185" s="52" t="str">
        <f>IF(LEFT(N185,1)="V","MV",IF(LEFT(N185,2)="LV","LV",""))</f>
        <v/>
      </c>
      <c r="L185" s="51" t="str">
        <f>IF(A185="","",VLOOKUP($A185,Entry!A:D,2,FALSE))</f>
        <v/>
      </c>
      <c r="M185" s="51" t="str">
        <f>IF(A185="","",VLOOKUP($A185,Entry!A:D,3,FALSE))</f>
        <v/>
      </c>
      <c r="N185" s="51" t="str">
        <f>IF(A185="","",IF(VLOOKUP($A185,Entry!A:D,4,FALSE)="","M",VLOOKUP($A185,Entry!A:D,4,FALSE)))</f>
        <v/>
      </c>
      <c r="O185" s="52" t="str">
        <f>IF(A185="","",IF(VLOOKUP($A185,Entry!A:E,5,FALSE)="Y","Y",""))</f>
        <v/>
      </c>
      <c r="P185" s="52" t="e">
        <f>VLOOKUP(Finish!A185,Summit!A:B,2,FALSE)</f>
        <v>#N/A</v>
      </c>
      <c r="Q185" s="52" t="str">
        <f>IF(AND(ROW()&gt;4,COUNTIF($N$4:$N185,$N185)=1),"*","")</f>
        <v/>
      </c>
      <c r="R185" s="75">
        <f>F185</f>
        <v>8.4722222222222213E-2</v>
      </c>
      <c r="S185" s="52">
        <f>H185</f>
        <v>182</v>
      </c>
    </row>
    <row r="186" spans="1:19" x14ac:dyDescent="0.25">
      <c r="A186" s="1"/>
      <c r="B186" s="73" t="str">
        <f>IF(A186="","ready",IF(COUNTIF(Entry!A:A,A186)=0,"unknown number",IF(MATCH(A186,A:A,0)&lt;ROW(),"duplicate number","OK")))</f>
        <v>ready</v>
      </c>
      <c r="C186" s="1">
        <f>C185</f>
        <v>2</v>
      </c>
      <c r="D186" s="1">
        <f>D185</f>
        <v>2</v>
      </c>
      <c r="E186" s="1"/>
      <c r="F186" s="75">
        <f>($C186+$D186/60+$E186/3600)/24</f>
        <v>8.4722222222222213E-2</v>
      </c>
      <c r="G186" s="74" t="str">
        <f>IF(ROW()&lt;5,"",IF(A186="","ready",IF(F186&lt;F185,"time error","OK")))</f>
        <v>ready</v>
      </c>
      <c r="H186" s="52">
        <f>ROW()-3</f>
        <v>183</v>
      </c>
      <c r="I186" s="52" t="str">
        <f>IF(A186="","",N186&amp;":"&amp;COUNTIF(N$4:N186,N186))</f>
        <v/>
      </c>
      <c r="J186" s="52" t="str">
        <f>IF(LEFT(N186,1)="L",COUNTIF(N$4:N186,"L*"),"")</f>
        <v/>
      </c>
      <c r="K186" s="52" t="str">
        <f>IF(LEFT(N186,1)="V","MV",IF(LEFT(N186,2)="LV","LV",""))</f>
        <v/>
      </c>
      <c r="L186" s="51" t="str">
        <f>IF(A186="","",VLOOKUP($A186,Entry!A:D,2,FALSE))</f>
        <v/>
      </c>
      <c r="M186" s="51" t="str">
        <f>IF(A186="","",VLOOKUP($A186,Entry!A:D,3,FALSE))</f>
        <v/>
      </c>
      <c r="N186" s="51" t="str">
        <f>IF(A186="","",IF(VLOOKUP($A186,Entry!A:D,4,FALSE)="","M",VLOOKUP($A186,Entry!A:D,4,FALSE)))</f>
        <v/>
      </c>
      <c r="O186" s="52" t="str">
        <f>IF(A186="","",IF(VLOOKUP($A186,Entry!A:E,5,FALSE)="Y","Y",""))</f>
        <v/>
      </c>
      <c r="P186" s="52" t="e">
        <f>VLOOKUP(Finish!A186,Summit!A:B,2,FALSE)</f>
        <v>#N/A</v>
      </c>
      <c r="Q186" s="52" t="str">
        <f>IF(AND(ROW()&gt;4,COUNTIF($N$4:$N186,$N186)=1),"*","")</f>
        <v/>
      </c>
      <c r="R186" s="75">
        <f>F186</f>
        <v>8.4722222222222213E-2</v>
      </c>
      <c r="S186" s="52">
        <f>H186</f>
        <v>183</v>
      </c>
    </row>
    <row r="187" spans="1:19" x14ac:dyDescent="0.25">
      <c r="A187" s="1"/>
      <c r="B187" s="73" t="str">
        <f>IF(A187="","ready",IF(COUNTIF(Entry!A:A,A187)=0,"unknown number",IF(MATCH(A187,A:A,0)&lt;ROW(),"duplicate number","OK")))</f>
        <v>ready</v>
      </c>
      <c r="C187" s="1">
        <f>C186</f>
        <v>2</v>
      </c>
      <c r="D187" s="1">
        <f>D186</f>
        <v>2</v>
      </c>
      <c r="E187" s="1"/>
      <c r="F187" s="75">
        <f>($C187+$D187/60+$E187/3600)/24</f>
        <v>8.4722222222222213E-2</v>
      </c>
      <c r="G187" s="74" t="str">
        <f>IF(ROW()&lt;5,"",IF(A187="","ready",IF(F187&lt;F186,"time error","OK")))</f>
        <v>ready</v>
      </c>
      <c r="H187" s="52">
        <f>ROW()-3</f>
        <v>184</v>
      </c>
      <c r="I187" s="52" t="str">
        <f>IF(A187="","",N187&amp;":"&amp;COUNTIF(N$4:N187,N187))</f>
        <v/>
      </c>
      <c r="J187" s="52" t="str">
        <f>IF(LEFT(N187,1)="L",COUNTIF(N$4:N187,"L*"),"")</f>
        <v/>
      </c>
      <c r="K187" s="52" t="str">
        <f>IF(LEFT(N187,1)="V","MV",IF(LEFT(N187,2)="LV","LV",""))</f>
        <v/>
      </c>
      <c r="L187" s="51" t="str">
        <f>IF(A187="","",VLOOKUP($A187,Entry!A:D,2,FALSE))</f>
        <v/>
      </c>
      <c r="M187" s="51" t="str">
        <f>IF(A187="","",VLOOKUP($A187,Entry!A:D,3,FALSE))</f>
        <v/>
      </c>
      <c r="N187" s="51" t="str">
        <f>IF(A187="","",IF(VLOOKUP($A187,Entry!A:D,4,FALSE)="","M",VLOOKUP($A187,Entry!A:D,4,FALSE)))</f>
        <v/>
      </c>
      <c r="O187" s="52" t="str">
        <f>IF(A187="","",IF(VLOOKUP($A187,Entry!A:E,5,FALSE)="Y","Y",""))</f>
        <v/>
      </c>
      <c r="P187" s="52" t="e">
        <f>VLOOKUP(Finish!A187,Summit!A:B,2,FALSE)</f>
        <v>#N/A</v>
      </c>
      <c r="Q187" s="52" t="str">
        <f>IF(AND(ROW()&gt;4,COUNTIF($N$4:$N187,$N187)=1),"*","")</f>
        <v/>
      </c>
      <c r="R187" s="75">
        <f>F187</f>
        <v>8.4722222222222213E-2</v>
      </c>
      <c r="S187" s="52">
        <f>H187</f>
        <v>184</v>
      </c>
    </row>
    <row r="188" spans="1:19" x14ac:dyDescent="0.25">
      <c r="A188" s="1"/>
      <c r="B188" s="73" t="str">
        <f>IF(A188="","ready",IF(COUNTIF(Entry!A:A,A188)=0,"unknown number",IF(MATCH(A188,A:A,0)&lt;ROW(),"duplicate number","OK")))</f>
        <v>ready</v>
      </c>
      <c r="C188" s="1">
        <f>C187</f>
        <v>2</v>
      </c>
      <c r="D188" s="1">
        <f>D187</f>
        <v>2</v>
      </c>
      <c r="E188" s="1"/>
      <c r="F188" s="75">
        <f>($C188+$D188/60+$E188/3600)/24</f>
        <v>8.4722222222222213E-2</v>
      </c>
      <c r="G188" s="74" t="str">
        <f>IF(ROW()&lt;5,"",IF(A188="","ready",IF(F188&lt;F187,"time error","OK")))</f>
        <v>ready</v>
      </c>
      <c r="H188" s="52">
        <f>ROW()-3</f>
        <v>185</v>
      </c>
      <c r="I188" s="52" t="str">
        <f>IF(A188="","",N188&amp;":"&amp;COUNTIF(N$4:N188,N188))</f>
        <v/>
      </c>
      <c r="J188" s="52" t="str">
        <f>IF(LEFT(N188,1)="L",COUNTIF(N$4:N188,"L*"),"")</f>
        <v/>
      </c>
      <c r="K188" s="52" t="str">
        <f>IF(LEFT(N188,1)="V","MV",IF(LEFT(N188,2)="LV","LV",""))</f>
        <v/>
      </c>
      <c r="L188" s="51" t="str">
        <f>IF(A188="","",VLOOKUP($A188,Entry!A:D,2,FALSE))</f>
        <v/>
      </c>
      <c r="M188" s="51" t="str">
        <f>IF(A188="","",VLOOKUP($A188,Entry!A:D,3,FALSE))</f>
        <v/>
      </c>
      <c r="N188" s="51" t="str">
        <f>IF(A188="","",IF(VLOOKUP($A188,Entry!A:D,4,FALSE)="","M",VLOOKUP($A188,Entry!A:D,4,FALSE)))</f>
        <v/>
      </c>
      <c r="O188" s="52" t="str">
        <f>IF(A188="","",IF(VLOOKUP($A188,Entry!A:E,5,FALSE)="Y","Y",""))</f>
        <v/>
      </c>
      <c r="P188" s="52" t="e">
        <f>VLOOKUP(Finish!A188,Summit!A:B,2,FALSE)</f>
        <v>#N/A</v>
      </c>
      <c r="Q188" s="52" t="str">
        <f>IF(AND(ROW()&gt;4,COUNTIF($N$4:$N188,$N188)=1),"*","")</f>
        <v/>
      </c>
      <c r="R188" s="75">
        <f>F188</f>
        <v>8.4722222222222213E-2</v>
      </c>
      <c r="S188" s="52">
        <f>H188</f>
        <v>185</v>
      </c>
    </row>
    <row r="189" spans="1:19" x14ac:dyDescent="0.25">
      <c r="A189" s="1"/>
      <c r="B189" s="73" t="str">
        <f>IF(A189="","ready",IF(COUNTIF(Entry!A:A,A189)=0,"unknown number",IF(MATCH(A189,A:A,0)&lt;ROW(),"duplicate number","OK")))</f>
        <v>ready</v>
      </c>
      <c r="C189" s="1">
        <f>C188</f>
        <v>2</v>
      </c>
      <c r="D189" s="1">
        <f>D188</f>
        <v>2</v>
      </c>
      <c r="E189" s="1"/>
      <c r="F189" s="75">
        <f>($C189+$D189/60+$E189/3600)/24</f>
        <v>8.4722222222222213E-2</v>
      </c>
      <c r="G189" s="74" t="str">
        <f>IF(ROW()&lt;5,"",IF(A189="","ready",IF(F189&lt;F188,"time error","OK")))</f>
        <v>ready</v>
      </c>
      <c r="H189" s="52">
        <f>ROW()-3</f>
        <v>186</v>
      </c>
      <c r="I189" s="52" t="str">
        <f>IF(A189="","",N189&amp;":"&amp;COUNTIF(N$4:N189,N189))</f>
        <v/>
      </c>
      <c r="J189" s="52" t="str">
        <f>IF(LEFT(N189,1)="L",COUNTIF(N$4:N189,"L*"),"")</f>
        <v/>
      </c>
      <c r="K189" s="52" t="str">
        <f>IF(LEFT(N189,1)="V","MV",IF(LEFT(N189,2)="LV","LV",""))</f>
        <v/>
      </c>
      <c r="L189" s="51" t="str">
        <f>IF(A189="","",VLOOKUP($A189,Entry!A:D,2,FALSE))</f>
        <v/>
      </c>
      <c r="M189" s="51" t="str">
        <f>IF(A189="","",VLOOKUP($A189,Entry!A:D,3,FALSE))</f>
        <v/>
      </c>
      <c r="N189" s="51" t="str">
        <f>IF(A189="","",IF(VLOOKUP($A189,Entry!A:D,4,FALSE)="","M",VLOOKUP($A189,Entry!A:D,4,FALSE)))</f>
        <v/>
      </c>
      <c r="O189" s="52" t="str">
        <f>IF(A189="","",IF(VLOOKUP($A189,Entry!A:E,5,FALSE)="Y","Y",""))</f>
        <v/>
      </c>
      <c r="P189" s="52" t="e">
        <f>VLOOKUP(Finish!A189,Summit!A:B,2,FALSE)</f>
        <v>#N/A</v>
      </c>
      <c r="Q189" s="52" t="str">
        <f>IF(AND(ROW()&gt;4,COUNTIF($N$4:$N189,$N189)=1),"*","")</f>
        <v/>
      </c>
      <c r="R189" s="75">
        <f>F189</f>
        <v>8.4722222222222213E-2</v>
      </c>
      <c r="S189" s="52">
        <f>H189</f>
        <v>186</v>
      </c>
    </row>
    <row r="190" spans="1:19" x14ac:dyDescent="0.25">
      <c r="A190" s="1"/>
      <c r="B190" s="73" t="str">
        <f>IF(A190="","ready",IF(COUNTIF(Entry!A:A,A190)=0,"unknown number",IF(MATCH(A190,A:A,0)&lt;ROW(),"duplicate number","OK")))</f>
        <v>ready</v>
      </c>
      <c r="C190" s="1">
        <f>C189</f>
        <v>2</v>
      </c>
      <c r="D190" s="1">
        <f>D189</f>
        <v>2</v>
      </c>
      <c r="E190" s="1"/>
      <c r="F190" s="75">
        <f>($C190+$D190/60+$E190/3600)/24</f>
        <v>8.4722222222222213E-2</v>
      </c>
      <c r="G190" s="74" t="str">
        <f>IF(ROW()&lt;5,"",IF(A190="","ready",IF(F190&lt;F189,"time error","OK")))</f>
        <v>ready</v>
      </c>
      <c r="H190" s="52">
        <f>ROW()-3</f>
        <v>187</v>
      </c>
      <c r="I190" s="52" t="str">
        <f>IF(A190="","",N190&amp;":"&amp;COUNTIF(N$4:N190,N190))</f>
        <v/>
      </c>
      <c r="J190" s="52" t="str">
        <f>IF(LEFT(N190,1)="L",COUNTIF(N$4:N190,"L*"),"")</f>
        <v/>
      </c>
      <c r="K190" s="52" t="str">
        <f>IF(LEFT(N190,1)="V","MV",IF(LEFT(N190,2)="LV","LV",""))</f>
        <v/>
      </c>
      <c r="L190" s="51" t="str">
        <f>IF(A190="","",VLOOKUP($A190,Entry!A:D,2,FALSE))</f>
        <v/>
      </c>
      <c r="M190" s="51" t="str">
        <f>IF(A190="","",VLOOKUP($A190,Entry!A:D,3,FALSE))</f>
        <v/>
      </c>
      <c r="N190" s="51" t="str">
        <f>IF(A190="","",IF(VLOOKUP($A190,Entry!A:D,4,FALSE)="","M",VLOOKUP($A190,Entry!A:D,4,FALSE)))</f>
        <v/>
      </c>
      <c r="O190" s="52" t="str">
        <f>IF(A190="","",IF(VLOOKUP($A190,Entry!A:E,5,FALSE)="Y","Y",""))</f>
        <v/>
      </c>
      <c r="P190" s="52" t="e">
        <f>VLOOKUP(Finish!A190,Summit!A:B,2,FALSE)</f>
        <v>#N/A</v>
      </c>
      <c r="Q190" s="52" t="str">
        <f>IF(AND(ROW()&gt;4,COUNTIF($N$4:$N190,$N190)=1),"*","")</f>
        <v/>
      </c>
      <c r="R190" s="75">
        <f>F190</f>
        <v>8.4722222222222213E-2</v>
      </c>
      <c r="S190" s="52">
        <f>H190</f>
        <v>187</v>
      </c>
    </row>
    <row r="191" spans="1:19" x14ac:dyDescent="0.25">
      <c r="A191" s="1"/>
      <c r="B191" s="73" t="str">
        <f>IF(A191="","ready",IF(COUNTIF(Entry!A:A,A191)=0,"unknown number",IF(MATCH(A191,A:A,0)&lt;ROW(),"duplicate number","OK")))</f>
        <v>ready</v>
      </c>
      <c r="C191" s="1">
        <f>C190</f>
        <v>2</v>
      </c>
      <c r="D191" s="1">
        <f>D190</f>
        <v>2</v>
      </c>
      <c r="E191" s="1"/>
      <c r="F191" s="75">
        <f>($C191+$D191/60+$E191/3600)/24</f>
        <v>8.4722222222222213E-2</v>
      </c>
      <c r="G191" s="74" t="str">
        <f>IF(ROW()&lt;5,"",IF(A191="","ready",IF(F191&lt;F190,"time error","OK")))</f>
        <v>ready</v>
      </c>
      <c r="H191" s="52">
        <f>ROW()-3</f>
        <v>188</v>
      </c>
      <c r="I191" s="52" t="str">
        <f>IF(A191="","",N191&amp;":"&amp;COUNTIF(N$4:N191,N191))</f>
        <v/>
      </c>
      <c r="J191" s="52" t="str">
        <f>IF(LEFT(N191,1)="L",COUNTIF(N$4:N191,"L*"),"")</f>
        <v/>
      </c>
      <c r="K191" s="52" t="str">
        <f>IF(LEFT(N191,1)="V","MV",IF(LEFT(N191,2)="LV","LV",""))</f>
        <v/>
      </c>
      <c r="L191" s="51" t="str">
        <f>IF(A191="","",VLOOKUP($A191,Entry!A:D,2,FALSE))</f>
        <v/>
      </c>
      <c r="M191" s="51" t="str">
        <f>IF(A191="","",VLOOKUP($A191,Entry!A:D,3,FALSE))</f>
        <v/>
      </c>
      <c r="N191" s="51" t="str">
        <f>IF(A191="","",IF(VLOOKUP($A191,Entry!A:D,4,FALSE)="","M",VLOOKUP($A191,Entry!A:D,4,FALSE)))</f>
        <v/>
      </c>
      <c r="O191" s="52" t="str">
        <f>IF(A191="","",IF(VLOOKUP($A191,Entry!A:E,5,FALSE)="Y","Y",""))</f>
        <v/>
      </c>
      <c r="P191" s="52" t="e">
        <f>VLOOKUP(Finish!A191,Summit!A:B,2,FALSE)</f>
        <v>#N/A</v>
      </c>
      <c r="Q191" s="52" t="str">
        <f>IF(AND(ROW()&gt;4,COUNTIF($N$4:$N191,$N191)=1),"*","")</f>
        <v/>
      </c>
      <c r="R191" s="75">
        <f>F191</f>
        <v>8.4722222222222213E-2</v>
      </c>
      <c r="S191" s="52">
        <f>H191</f>
        <v>188</v>
      </c>
    </row>
    <row r="192" spans="1:19" x14ac:dyDescent="0.25">
      <c r="A192" s="1"/>
      <c r="B192" s="73" t="str">
        <f>IF(A192="","ready",IF(COUNTIF(Entry!A:A,A192)=0,"unknown number",IF(MATCH(A192,A:A,0)&lt;ROW(),"duplicate number","OK")))</f>
        <v>ready</v>
      </c>
      <c r="C192" s="1">
        <f>C191</f>
        <v>2</v>
      </c>
      <c r="D192" s="1">
        <f>D191</f>
        <v>2</v>
      </c>
      <c r="E192" s="1"/>
      <c r="F192" s="75">
        <f>($C192+$D192/60+$E192/3600)/24</f>
        <v>8.4722222222222213E-2</v>
      </c>
      <c r="G192" s="74" t="str">
        <f>IF(ROW()&lt;5,"",IF(A192="","ready",IF(F192&lt;F191,"time error","OK")))</f>
        <v>ready</v>
      </c>
      <c r="H192" s="52">
        <f>ROW()-3</f>
        <v>189</v>
      </c>
      <c r="I192" s="52" t="str">
        <f>IF(A192="","",N192&amp;":"&amp;COUNTIF(N$4:N192,N192))</f>
        <v/>
      </c>
      <c r="J192" s="52" t="str">
        <f>IF(LEFT(N192,1)="L",COUNTIF(N$4:N192,"L*"),"")</f>
        <v/>
      </c>
      <c r="K192" s="52" t="str">
        <f>IF(LEFT(N192,1)="V","MV",IF(LEFT(N192,2)="LV","LV",""))</f>
        <v/>
      </c>
      <c r="L192" s="51" t="str">
        <f>IF(A192="","",VLOOKUP($A192,Entry!A:D,2,FALSE))</f>
        <v/>
      </c>
      <c r="M192" s="51" t="str">
        <f>IF(A192="","",VLOOKUP($A192,Entry!A:D,3,FALSE))</f>
        <v/>
      </c>
      <c r="N192" s="51" t="str">
        <f>IF(A192="","",IF(VLOOKUP($A192,Entry!A:D,4,FALSE)="","M",VLOOKUP($A192,Entry!A:D,4,FALSE)))</f>
        <v/>
      </c>
      <c r="O192" s="52" t="str">
        <f>IF(A192="","",IF(VLOOKUP($A192,Entry!A:E,5,FALSE)="Y","Y",""))</f>
        <v/>
      </c>
      <c r="P192" s="52" t="e">
        <f>VLOOKUP(Finish!A192,Summit!A:B,2,FALSE)</f>
        <v>#N/A</v>
      </c>
      <c r="Q192" s="52" t="str">
        <f>IF(AND(ROW()&gt;4,COUNTIF($N$4:$N192,$N192)=1),"*","")</f>
        <v/>
      </c>
      <c r="R192" s="75">
        <f>F192</f>
        <v>8.4722222222222213E-2</v>
      </c>
      <c r="S192" s="52">
        <f>H192</f>
        <v>189</v>
      </c>
    </row>
    <row r="193" spans="1:19" x14ac:dyDescent="0.25">
      <c r="A193" s="1"/>
      <c r="B193" s="73" t="str">
        <f>IF(A193="","ready",IF(COUNTIF(Entry!A:A,A193)=0,"unknown number",IF(MATCH(A193,A:A,0)&lt;ROW(),"duplicate number","OK")))</f>
        <v>ready</v>
      </c>
      <c r="C193" s="1">
        <f>C192</f>
        <v>2</v>
      </c>
      <c r="D193" s="1">
        <f>D192</f>
        <v>2</v>
      </c>
      <c r="E193" s="1"/>
      <c r="F193" s="75">
        <f>($C193+$D193/60+$E193/3600)/24</f>
        <v>8.4722222222222213E-2</v>
      </c>
      <c r="G193" s="74" t="str">
        <f>IF(ROW()&lt;5,"",IF(A193="","ready",IF(F193&lt;F192,"time error","OK")))</f>
        <v>ready</v>
      </c>
      <c r="H193" s="52">
        <f>ROW()-3</f>
        <v>190</v>
      </c>
      <c r="I193" s="52" t="str">
        <f>IF(A193="","",N193&amp;":"&amp;COUNTIF(N$4:N193,N193))</f>
        <v/>
      </c>
      <c r="J193" s="52" t="str">
        <f>IF(LEFT(N193,1)="L",COUNTIF(N$4:N193,"L*"),"")</f>
        <v/>
      </c>
      <c r="K193" s="52" t="str">
        <f>IF(LEFT(N193,1)="V","MV",IF(LEFT(N193,2)="LV","LV",""))</f>
        <v/>
      </c>
      <c r="L193" s="51" t="str">
        <f>IF(A193="","",VLOOKUP($A193,Entry!A:D,2,FALSE))</f>
        <v/>
      </c>
      <c r="M193" s="51" t="str">
        <f>IF(A193="","",VLOOKUP($A193,Entry!A:D,3,FALSE))</f>
        <v/>
      </c>
      <c r="N193" s="51" t="str">
        <f>IF(A193="","",IF(VLOOKUP($A193,Entry!A:D,4,FALSE)="","M",VLOOKUP($A193,Entry!A:D,4,FALSE)))</f>
        <v/>
      </c>
      <c r="O193" s="52" t="str">
        <f>IF(A193="","",IF(VLOOKUP($A193,Entry!A:E,5,FALSE)="Y","Y",""))</f>
        <v/>
      </c>
      <c r="P193" s="52" t="e">
        <f>VLOOKUP(Finish!A193,Summit!A:B,2,FALSE)</f>
        <v>#N/A</v>
      </c>
      <c r="Q193" s="52" t="str">
        <f>IF(AND(ROW()&gt;4,COUNTIF($N$4:$N193,$N193)=1),"*","")</f>
        <v/>
      </c>
      <c r="R193" s="75">
        <f>F193</f>
        <v>8.4722222222222213E-2</v>
      </c>
      <c r="S193" s="52">
        <f>H193</f>
        <v>190</v>
      </c>
    </row>
    <row r="194" spans="1:19" x14ac:dyDescent="0.25">
      <c r="A194" s="1"/>
      <c r="B194" s="73" t="str">
        <f>IF(A194="","ready",IF(COUNTIF(Entry!A:A,A194)=0,"unknown number",IF(MATCH(A194,A:A,0)&lt;ROW(),"duplicate number","OK")))</f>
        <v>ready</v>
      </c>
      <c r="C194" s="1">
        <f>C193</f>
        <v>2</v>
      </c>
      <c r="D194" s="1">
        <f>D193</f>
        <v>2</v>
      </c>
      <c r="E194" s="1"/>
      <c r="F194" s="75">
        <f>($C194+$D194/60+$E194/3600)/24</f>
        <v>8.4722222222222213E-2</v>
      </c>
      <c r="G194" s="74" t="str">
        <f>IF(ROW()&lt;5,"",IF(A194="","ready",IF(F194&lt;F193,"time error","OK")))</f>
        <v>ready</v>
      </c>
      <c r="H194" s="52">
        <f>ROW()-3</f>
        <v>191</v>
      </c>
      <c r="I194" s="52" t="str">
        <f>IF(A194="","",N194&amp;":"&amp;COUNTIF(N$4:N194,N194))</f>
        <v/>
      </c>
      <c r="J194" s="52" t="str">
        <f>IF(LEFT(N194,1)="L",COUNTIF(N$4:N194,"L*"),"")</f>
        <v/>
      </c>
      <c r="K194" s="52" t="str">
        <f>IF(LEFT(N194,1)="V","MV",IF(LEFT(N194,2)="LV","LV",""))</f>
        <v/>
      </c>
      <c r="L194" s="51" t="str">
        <f>IF(A194="","",VLOOKUP($A194,Entry!A:D,2,FALSE))</f>
        <v/>
      </c>
      <c r="M194" s="51" t="str">
        <f>IF(A194="","",VLOOKUP($A194,Entry!A:D,3,FALSE))</f>
        <v/>
      </c>
      <c r="N194" s="51" t="str">
        <f>IF(A194="","",IF(VLOOKUP($A194,Entry!A:D,4,FALSE)="","M",VLOOKUP($A194,Entry!A:D,4,FALSE)))</f>
        <v/>
      </c>
      <c r="O194" s="52" t="str">
        <f>IF(A194="","",IF(VLOOKUP($A194,Entry!A:E,5,FALSE)="Y","Y",""))</f>
        <v/>
      </c>
      <c r="P194" s="52" t="e">
        <f>VLOOKUP(Finish!A194,Summit!A:B,2,FALSE)</f>
        <v>#N/A</v>
      </c>
      <c r="Q194" s="52" t="str">
        <f>IF(AND(ROW()&gt;4,COUNTIF($N$4:$N194,$N194)=1),"*","")</f>
        <v/>
      </c>
      <c r="R194" s="75">
        <f>F194</f>
        <v>8.4722222222222213E-2</v>
      </c>
      <c r="S194" s="52">
        <f>H194</f>
        <v>191</v>
      </c>
    </row>
    <row r="195" spans="1:19" x14ac:dyDescent="0.25">
      <c r="A195" s="1"/>
      <c r="B195" s="73" t="str">
        <f>IF(A195="","ready",IF(COUNTIF(Entry!A:A,A195)=0,"unknown number",IF(MATCH(A195,A:A,0)&lt;ROW(),"duplicate number","OK")))</f>
        <v>ready</v>
      </c>
      <c r="C195" s="1">
        <f>C194</f>
        <v>2</v>
      </c>
      <c r="D195" s="1">
        <f>D194</f>
        <v>2</v>
      </c>
      <c r="E195" s="1"/>
      <c r="F195" s="75">
        <f>($C195+$D195/60+$E195/3600)/24</f>
        <v>8.4722222222222213E-2</v>
      </c>
      <c r="G195" s="74" t="str">
        <f>IF(ROW()&lt;5,"",IF(A195="","ready",IF(F195&lt;F194,"time error","OK")))</f>
        <v>ready</v>
      </c>
      <c r="H195" s="52">
        <f>ROW()-3</f>
        <v>192</v>
      </c>
      <c r="I195" s="52" t="str">
        <f>IF(A195="","",N195&amp;":"&amp;COUNTIF(N$4:N195,N195))</f>
        <v/>
      </c>
      <c r="J195" s="52" t="str">
        <f>IF(LEFT(N195,1)="L",COUNTIF(N$4:N195,"L*"),"")</f>
        <v/>
      </c>
      <c r="K195" s="52" t="str">
        <f>IF(LEFT(N195,1)="V","MV",IF(LEFT(N195,2)="LV","LV",""))</f>
        <v/>
      </c>
      <c r="L195" s="51" t="str">
        <f>IF(A195="","",VLOOKUP($A195,Entry!A:D,2,FALSE))</f>
        <v/>
      </c>
      <c r="M195" s="51" t="str">
        <f>IF(A195="","",VLOOKUP($A195,Entry!A:D,3,FALSE))</f>
        <v/>
      </c>
      <c r="N195" s="51" t="str">
        <f>IF(A195="","",IF(VLOOKUP($A195,Entry!A:D,4,FALSE)="","M",VLOOKUP($A195,Entry!A:D,4,FALSE)))</f>
        <v/>
      </c>
      <c r="O195" s="52" t="str">
        <f>IF(A195="","",IF(VLOOKUP($A195,Entry!A:E,5,FALSE)="Y","Y",""))</f>
        <v/>
      </c>
      <c r="P195" s="52" t="e">
        <f>VLOOKUP(Finish!A195,Summit!A:B,2,FALSE)</f>
        <v>#N/A</v>
      </c>
      <c r="Q195" s="52" t="str">
        <f>IF(AND(ROW()&gt;4,COUNTIF($N$4:$N195,$N195)=1),"*","")</f>
        <v/>
      </c>
      <c r="R195" s="75">
        <f>F195</f>
        <v>8.4722222222222213E-2</v>
      </c>
      <c r="S195" s="52">
        <f>H195</f>
        <v>192</v>
      </c>
    </row>
    <row r="196" spans="1:19" x14ac:dyDescent="0.25">
      <c r="A196" s="1"/>
      <c r="B196" s="73" t="str">
        <f>IF(A196="","ready",IF(COUNTIF(Entry!A:A,A196)=0,"unknown number",IF(MATCH(A196,A:A,0)&lt;ROW(),"duplicate number","OK")))</f>
        <v>ready</v>
      </c>
      <c r="C196" s="1">
        <f>C195</f>
        <v>2</v>
      </c>
      <c r="D196" s="1">
        <f>D195</f>
        <v>2</v>
      </c>
      <c r="E196" s="1"/>
      <c r="F196" s="75">
        <f>($C196+$D196/60+$E196/3600)/24</f>
        <v>8.4722222222222213E-2</v>
      </c>
      <c r="G196" s="74" t="str">
        <f>IF(ROW()&lt;5,"",IF(A196="","ready",IF(F196&lt;F195,"time error","OK")))</f>
        <v>ready</v>
      </c>
      <c r="H196" s="52">
        <f>ROW()-3</f>
        <v>193</v>
      </c>
      <c r="I196" s="52" t="str">
        <f>IF(A196="","",N196&amp;":"&amp;COUNTIF(N$4:N196,N196))</f>
        <v/>
      </c>
      <c r="J196" s="52" t="str">
        <f>IF(LEFT(N196,1)="L",COUNTIF(N$4:N196,"L*"),"")</f>
        <v/>
      </c>
      <c r="K196" s="52" t="str">
        <f>IF(LEFT(N196,1)="V","MV",IF(LEFT(N196,2)="LV","LV",""))</f>
        <v/>
      </c>
      <c r="L196" s="51" t="str">
        <f>IF(A196="","",VLOOKUP($A196,Entry!A:D,2,FALSE))</f>
        <v/>
      </c>
      <c r="M196" s="51" t="str">
        <f>IF(A196="","",VLOOKUP($A196,Entry!A:D,3,FALSE))</f>
        <v/>
      </c>
      <c r="N196" s="51" t="str">
        <f>IF(A196="","",IF(VLOOKUP($A196,Entry!A:D,4,FALSE)="","M",VLOOKUP($A196,Entry!A:D,4,FALSE)))</f>
        <v/>
      </c>
      <c r="O196" s="52" t="str">
        <f>IF(A196="","",IF(VLOOKUP($A196,Entry!A:E,5,FALSE)="Y","Y",""))</f>
        <v/>
      </c>
      <c r="P196" s="52" t="e">
        <f>VLOOKUP(Finish!A196,Summit!A:B,2,FALSE)</f>
        <v>#N/A</v>
      </c>
      <c r="Q196" s="52" t="str">
        <f>IF(AND(ROW()&gt;4,COUNTIF($N$4:$N196,$N196)=1),"*","")</f>
        <v/>
      </c>
      <c r="R196" s="75">
        <f>F196</f>
        <v>8.4722222222222213E-2</v>
      </c>
      <c r="S196" s="52">
        <f>H196</f>
        <v>193</v>
      </c>
    </row>
    <row r="197" spans="1:19" x14ac:dyDescent="0.25">
      <c r="A197" s="1"/>
      <c r="B197" s="73" t="str">
        <f>IF(A197="","ready",IF(COUNTIF(Entry!A:A,A197)=0,"unknown number",IF(MATCH(A197,A:A,0)&lt;ROW(),"duplicate number","OK")))</f>
        <v>ready</v>
      </c>
      <c r="C197" s="1">
        <f>C196</f>
        <v>2</v>
      </c>
      <c r="D197" s="1">
        <f>D196</f>
        <v>2</v>
      </c>
      <c r="E197" s="1"/>
      <c r="F197" s="75">
        <f>($C197+$D197/60+$E197/3600)/24</f>
        <v>8.4722222222222213E-2</v>
      </c>
      <c r="G197" s="74" t="str">
        <f>IF(ROW()&lt;5,"",IF(A197="","ready",IF(F197&lt;F196,"time error","OK")))</f>
        <v>ready</v>
      </c>
      <c r="H197" s="52">
        <f>ROW()-3</f>
        <v>194</v>
      </c>
      <c r="I197" s="52" t="str">
        <f>IF(A197="","",N197&amp;":"&amp;COUNTIF(N$4:N197,N197))</f>
        <v/>
      </c>
      <c r="J197" s="52" t="str">
        <f>IF(LEFT(N197,1)="L",COUNTIF(N$4:N197,"L*"),"")</f>
        <v/>
      </c>
      <c r="K197" s="52" t="str">
        <f>IF(LEFT(N197,1)="V","MV",IF(LEFT(N197,2)="LV","LV",""))</f>
        <v/>
      </c>
      <c r="L197" s="51" t="str">
        <f>IF(A197="","",VLOOKUP($A197,Entry!A:D,2,FALSE))</f>
        <v/>
      </c>
      <c r="M197" s="51" t="str">
        <f>IF(A197="","",VLOOKUP($A197,Entry!A:D,3,FALSE))</f>
        <v/>
      </c>
      <c r="N197" s="51" t="str">
        <f>IF(A197="","",IF(VLOOKUP($A197,Entry!A:D,4,FALSE)="","M",VLOOKUP($A197,Entry!A:D,4,FALSE)))</f>
        <v/>
      </c>
      <c r="O197" s="52" t="str">
        <f>IF(A197="","",IF(VLOOKUP($A197,Entry!A:E,5,FALSE)="Y","Y",""))</f>
        <v/>
      </c>
      <c r="P197" s="52" t="e">
        <f>VLOOKUP(Finish!A197,Summit!A:B,2,FALSE)</f>
        <v>#N/A</v>
      </c>
      <c r="Q197" s="52" t="str">
        <f>IF(AND(ROW()&gt;4,COUNTIF($N$4:$N197,$N197)=1),"*","")</f>
        <v/>
      </c>
      <c r="R197" s="75">
        <f>F197</f>
        <v>8.4722222222222213E-2</v>
      </c>
      <c r="S197" s="52">
        <f>H197</f>
        <v>194</v>
      </c>
    </row>
    <row r="198" spans="1:19" x14ac:dyDescent="0.25">
      <c r="A198" s="1"/>
      <c r="B198" s="73" t="str">
        <f>IF(A198="","ready",IF(COUNTIF(Entry!A:A,A198)=0,"unknown number",IF(MATCH(A198,A:A,0)&lt;ROW(),"duplicate number","OK")))</f>
        <v>ready</v>
      </c>
      <c r="C198" s="1">
        <f>C197</f>
        <v>2</v>
      </c>
      <c r="D198" s="1">
        <f>D197</f>
        <v>2</v>
      </c>
      <c r="E198" s="1"/>
      <c r="F198" s="75">
        <f>($C198+$D198/60+$E198/3600)/24</f>
        <v>8.4722222222222213E-2</v>
      </c>
      <c r="G198" s="74" t="str">
        <f>IF(ROW()&lt;5,"",IF(A198="","ready",IF(F198&lt;F197,"time error","OK")))</f>
        <v>ready</v>
      </c>
      <c r="H198" s="52">
        <f>ROW()-3</f>
        <v>195</v>
      </c>
      <c r="I198" s="52" t="str">
        <f>IF(A198="","",N198&amp;":"&amp;COUNTIF(N$4:N198,N198))</f>
        <v/>
      </c>
      <c r="J198" s="52" t="str">
        <f>IF(LEFT(N198,1)="L",COUNTIF(N$4:N198,"L*"),"")</f>
        <v/>
      </c>
      <c r="K198" s="52" t="str">
        <f>IF(LEFT(N198,1)="V","MV",IF(LEFT(N198,2)="LV","LV",""))</f>
        <v/>
      </c>
      <c r="L198" s="51" t="str">
        <f>IF(A198="","",VLOOKUP($A198,Entry!A:D,2,FALSE))</f>
        <v/>
      </c>
      <c r="M198" s="51" t="str">
        <f>IF(A198="","",VLOOKUP($A198,Entry!A:D,3,FALSE))</f>
        <v/>
      </c>
      <c r="N198" s="51" t="str">
        <f>IF(A198="","",IF(VLOOKUP($A198,Entry!A:D,4,FALSE)="","M",VLOOKUP($A198,Entry!A:D,4,FALSE)))</f>
        <v/>
      </c>
      <c r="O198" s="52" t="str">
        <f>IF(A198="","",IF(VLOOKUP($A198,Entry!A:E,5,FALSE)="Y","Y",""))</f>
        <v/>
      </c>
      <c r="P198" s="52" t="e">
        <f>VLOOKUP(Finish!A198,Summit!A:B,2,FALSE)</f>
        <v>#N/A</v>
      </c>
      <c r="Q198" s="52" t="str">
        <f>IF(AND(ROW()&gt;4,COUNTIF($N$4:$N198,$N198)=1),"*","")</f>
        <v/>
      </c>
      <c r="R198" s="75">
        <f>F198</f>
        <v>8.4722222222222213E-2</v>
      </c>
      <c r="S198" s="52">
        <f>H198</f>
        <v>195</v>
      </c>
    </row>
    <row r="199" spans="1:19" x14ac:dyDescent="0.25">
      <c r="A199" s="1"/>
      <c r="B199" s="73" t="str">
        <f>IF(A199="","ready",IF(COUNTIF(Entry!A:A,A199)=0,"unknown number",IF(MATCH(A199,A:A,0)&lt;ROW(),"duplicate number","OK")))</f>
        <v>ready</v>
      </c>
      <c r="C199" s="1">
        <f>C198</f>
        <v>2</v>
      </c>
      <c r="D199" s="1">
        <f>D198</f>
        <v>2</v>
      </c>
      <c r="E199" s="1"/>
      <c r="F199" s="75">
        <f>($C199+$D199/60+$E199/3600)/24</f>
        <v>8.4722222222222213E-2</v>
      </c>
      <c r="G199" s="74" t="str">
        <f>IF(ROW()&lt;5,"",IF(A199="","ready",IF(F199&lt;F198,"time error","OK")))</f>
        <v>ready</v>
      </c>
      <c r="H199" s="52">
        <f>ROW()-3</f>
        <v>196</v>
      </c>
      <c r="I199" s="52" t="str">
        <f>IF(A199="","",N199&amp;":"&amp;COUNTIF(N$4:N199,N199))</f>
        <v/>
      </c>
      <c r="J199" s="52" t="str">
        <f>IF(LEFT(N199,1)="L",COUNTIF(N$4:N199,"L*"),"")</f>
        <v/>
      </c>
      <c r="K199" s="52" t="str">
        <f>IF(LEFT(N199,1)="V","MV",IF(LEFT(N199,2)="LV","LV",""))</f>
        <v/>
      </c>
      <c r="L199" s="51" t="str">
        <f>IF(A199="","",VLOOKUP($A199,Entry!A:D,2,FALSE))</f>
        <v/>
      </c>
      <c r="M199" s="51" t="str">
        <f>IF(A199="","",VLOOKUP($A199,Entry!A:D,3,FALSE))</f>
        <v/>
      </c>
      <c r="N199" s="51" t="str">
        <f>IF(A199="","",IF(VLOOKUP($A199,Entry!A:D,4,FALSE)="","M",VLOOKUP($A199,Entry!A:D,4,FALSE)))</f>
        <v/>
      </c>
      <c r="O199" s="52" t="str">
        <f>IF(A199="","",IF(VLOOKUP($A199,Entry!A:E,5,FALSE)="Y","Y",""))</f>
        <v/>
      </c>
      <c r="P199" s="52" t="e">
        <f>VLOOKUP(Finish!A199,Summit!A:B,2,FALSE)</f>
        <v>#N/A</v>
      </c>
      <c r="Q199" s="52" t="str">
        <f>IF(AND(ROW()&gt;4,COUNTIF($N$4:$N199,$N199)=1),"*","")</f>
        <v/>
      </c>
      <c r="R199" s="75">
        <f>F199</f>
        <v>8.4722222222222213E-2</v>
      </c>
      <c r="S199" s="52">
        <f>H199</f>
        <v>196</v>
      </c>
    </row>
    <row r="200" spans="1:19" x14ac:dyDescent="0.25">
      <c r="A200" s="1"/>
      <c r="B200" s="73" t="str">
        <f>IF(A200="","ready",IF(COUNTIF(Entry!A:A,A200)=0,"unknown number",IF(MATCH(A200,A:A,0)&lt;ROW(),"duplicate number","OK")))</f>
        <v>ready</v>
      </c>
      <c r="C200" s="1">
        <f>C199</f>
        <v>2</v>
      </c>
      <c r="D200" s="1">
        <f>D199</f>
        <v>2</v>
      </c>
      <c r="E200" s="1"/>
      <c r="F200" s="75">
        <f>($C200+$D200/60+$E200/3600)/24</f>
        <v>8.4722222222222213E-2</v>
      </c>
      <c r="G200" s="74" t="str">
        <f>IF(ROW()&lt;5,"",IF(A200="","ready",IF(F200&lt;F199,"time error","OK")))</f>
        <v>ready</v>
      </c>
      <c r="H200" s="52">
        <f>ROW()-3</f>
        <v>197</v>
      </c>
      <c r="I200" s="52" t="str">
        <f>IF(A200="","",N200&amp;":"&amp;COUNTIF(N$4:N200,N200))</f>
        <v/>
      </c>
      <c r="J200" s="52" t="str">
        <f>IF(LEFT(N200,1)="L",COUNTIF(N$4:N200,"L*"),"")</f>
        <v/>
      </c>
      <c r="K200" s="52" t="str">
        <f>IF(LEFT(N200,1)="V","MV",IF(LEFT(N200,2)="LV","LV",""))</f>
        <v/>
      </c>
      <c r="L200" s="51" t="str">
        <f>IF(A200="","",VLOOKUP($A200,Entry!A:D,2,FALSE))</f>
        <v/>
      </c>
      <c r="M200" s="51" t="str">
        <f>IF(A200="","",VLOOKUP($A200,Entry!A:D,3,FALSE))</f>
        <v/>
      </c>
      <c r="N200" s="51" t="str">
        <f>IF(A200="","",IF(VLOOKUP($A200,Entry!A:D,4,FALSE)="","M",VLOOKUP($A200,Entry!A:D,4,FALSE)))</f>
        <v/>
      </c>
      <c r="O200" s="52" t="str">
        <f>IF(A200="","",IF(VLOOKUP($A200,Entry!A:E,5,FALSE)="Y","Y",""))</f>
        <v/>
      </c>
      <c r="P200" s="52" t="e">
        <f>VLOOKUP(Finish!A200,Summit!A:B,2,FALSE)</f>
        <v>#N/A</v>
      </c>
      <c r="Q200" s="52" t="str">
        <f>IF(AND(ROW()&gt;4,COUNTIF($N$4:$N200,$N200)=1),"*","")</f>
        <v/>
      </c>
      <c r="R200" s="75">
        <f>F200</f>
        <v>8.4722222222222213E-2</v>
      </c>
      <c r="S200" s="52">
        <f>H200</f>
        <v>197</v>
      </c>
    </row>
    <row r="201" spans="1:19" x14ac:dyDescent="0.25">
      <c r="A201" s="1"/>
      <c r="B201" s="73" t="str">
        <f>IF(A201="","ready",IF(COUNTIF(Entry!A:A,A201)=0,"unknown number",IF(MATCH(A201,A:A,0)&lt;ROW(),"duplicate number","OK")))</f>
        <v>ready</v>
      </c>
      <c r="C201" s="1">
        <f>C200</f>
        <v>2</v>
      </c>
      <c r="D201" s="1">
        <f>D200</f>
        <v>2</v>
      </c>
      <c r="E201" s="1"/>
      <c r="F201" s="75">
        <f>($C201+$D201/60+$E201/3600)/24</f>
        <v>8.4722222222222213E-2</v>
      </c>
      <c r="G201" s="74" t="str">
        <f>IF(ROW()&lt;5,"",IF(A201="","ready",IF(F201&lt;F200,"time error","OK")))</f>
        <v>ready</v>
      </c>
      <c r="H201" s="52">
        <f>ROW()-3</f>
        <v>198</v>
      </c>
      <c r="I201" s="52" t="str">
        <f>IF(A201="","",N201&amp;":"&amp;COUNTIF(N$4:N201,N201))</f>
        <v/>
      </c>
      <c r="J201" s="52" t="str">
        <f>IF(LEFT(N201,1)="L",COUNTIF(N$4:N201,"L*"),"")</f>
        <v/>
      </c>
      <c r="K201" s="52" t="str">
        <f>IF(LEFT(N201,1)="V","MV",IF(LEFT(N201,2)="LV","LV",""))</f>
        <v/>
      </c>
      <c r="L201" s="51" t="str">
        <f>IF(A201="","",VLOOKUP($A201,Entry!A:D,2,FALSE))</f>
        <v/>
      </c>
      <c r="M201" s="51" t="str">
        <f>IF(A201="","",VLOOKUP($A201,Entry!A:D,3,FALSE))</f>
        <v/>
      </c>
      <c r="N201" s="51" t="str">
        <f>IF(A201="","",IF(VLOOKUP($A201,Entry!A:D,4,FALSE)="","M",VLOOKUP($A201,Entry!A:D,4,FALSE)))</f>
        <v/>
      </c>
      <c r="O201" s="52" t="str">
        <f>IF(A201="","",IF(VLOOKUP($A201,Entry!A:E,5,FALSE)="Y","Y",""))</f>
        <v/>
      </c>
      <c r="P201" s="52" t="e">
        <f>VLOOKUP(Finish!A201,Summit!A:B,2,FALSE)</f>
        <v>#N/A</v>
      </c>
      <c r="Q201" s="52" t="str">
        <f>IF(AND(ROW()&gt;4,COUNTIF($N$4:$N201,$N201)=1),"*","")</f>
        <v/>
      </c>
      <c r="R201" s="75">
        <f>F201</f>
        <v>8.4722222222222213E-2</v>
      </c>
      <c r="S201" s="52">
        <f>H201</f>
        <v>198</v>
      </c>
    </row>
    <row r="202" spans="1:19" x14ac:dyDescent="0.25">
      <c r="A202" s="1"/>
      <c r="B202" s="73" t="str">
        <f>IF(A202="","ready",IF(COUNTIF(Entry!A:A,A202)=0,"unknown number",IF(MATCH(A202,A:A,0)&lt;ROW(),"duplicate number","OK")))</f>
        <v>ready</v>
      </c>
      <c r="C202" s="1">
        <f>C201</f>
        <v>2</v>
      </c>
      <c r="D202" s="1">
        <f>D201</f>
        <v>2</v>
      </c>
      <c r="E202" s="1"/>
      <c r="F202" s="75">
        <f>($C202+$D202/60+$E202/3600)/24</f>
        <v>8.4722222222222213E-2</v>
      </c>
      <c r="G202" s="74" t="str">
        <f>IF(ROW()&lt;5,"",IF(A202="","ready",IF(F202&lt;F201,"time error","OK")))</f>
        <v>ready</v>
      </c>
      <c r="H202" s="52">
        <f>ROW()-3</f>
        <v>199</v>
      </c>
      <c r="I202" s="52" t="str">
        <f>IF(A202="","",N202&amp;":"&amp;COUNTIF(N$4:N202,N202))</f>
        <v/>
      </c>
      <c r="J202" s="52" t="str">
        <f>IF(LEFT(N202,1)="L",COUNTIF(N$4:N202,"L*"),"")</f>
        <v/>
      </c>
      <c r="K202" s="52" t="str">
        <f>IF(LEFT(N202,1)="V","MV",IF(LEFT(N202,2)="LV","LV",""))</f>
        <v/>
      </c>
      <c r="L202" s="51" t="str">
        <f>IF(A202="","",VLOOKUP($A202,Entry!A:D,2,FALSE))</f>
        <v/>
      </c>
      <c r="M202" s="51" t="str">
        <f>IF(A202="","",VLOOKUP($A202,Entry!A:D,3,FALSE))</f>
        <v/>
      </c>
      <c r="N202" s="51" t="str">
        <f>IF(A202="","",IF(VLOOKUP($A202,Entry!A:D,4,FALSE)="","M",VLOOKUP($A202,Entry!A:D,4,FALSE)))</f>
        <v/>
      </c>
      <c r="O202" s="52" t="str">
        <f>IF(A202="","",IF(VLOOKUP($A202,Entry!A:E,5,FALSE)="Y","Y",""))</f>
        <v/>
      </c>
      <c r="P202" s="52" t="e">
        <f>VLOOKUP(Finish!A202,Summit!A:B,2,FALSE)</f>
        <v>#N/A</v>
      </c>
      <c r="Q202" s="52" t="str">
        <f>IF(AND(ROW()&gt;4,COUNTIF($N$4:$N202,$N202)=1),"*","")</f>
        <v/>
      </c>
      <c r="R202" s="75">
        <f>F202</f>
        <v>8.4722222222222213E-2</v>
      </c>
      <c r="S202" s="52">
        <f>H202</f>
        <v>199</v>
      </c>
    </row>
    <row r="203" spans="1:19" x14ac:dyDescent="0.25">
      <c r="A203" s="1"/>
      <c r="B203" s="73" t="str">
        <f>IF(A203="","ready",IF(COUNTIF(Entry!A:A,A203)=0,"unknown number",IF(MATCH(A203,A:A,0)&lt;ROW(),"duplicate number","OK")))</f>
        <v>ready</v>
      </c>
      <c r="C203" s="1">
        <f>C202</f>
        <v>2</v>
      </c>
      <c r="D203" s="1">
        <f>D202</f>
        <v>2</v>
      </c>
      <c r="E203" s="1"/>
      <c r="F203" s="75">
        <f>($C203+$D203/60+$E203/3600)/24</f>
        <v>8.4722222222222213E-2</v>
      </c>
      <c r="G203" s="74" t="str">
        <f>IF(ROW()&lt;5,"",IF(A203="","ready",IF(F203&lt;F202,"time error","OK")))</f>
        <v>ready</v>
      </c>
      <c r="H203" s="52">
        <f>ROW()-3</f>
        <v>200</v>
      </c>
      <c r="I203" s="52" t="str">
        <f>IF(A203="","",N203&amp;":"&amp;COUNTIF(N$4:N203,N203))</f>
        <v/>
      </c>
      <c r="J203" s="52" t="str">
        <f>IF(LEFT(N203,1)="L",COUNTIF(N$4:N203,"L*"),"")</f>
        <v/>
      </c>
      <c r="K203" s="52" t="str">
        <f>IF(LEFT(N203,1)="V","MV",IF(LEFT(N203,2)="LV","LV",""))</f>
        <v/>
      </c>
      <c r="L203" s="51" t="str">
        <f>IF(A203="","",VLOOKUP($A203,Entry!A:D,2,FALSE))</f>
        <v/>
      </c>
      <c r="M203" s="51" t="str">
        <f>IF(A203="","",VLOOKUP($A203,Entry!A:D,3,FALSE))</f>
        <v/>
      </c>
      <c r="N203" s="51" t="str">
        <f>IF(A203="","",IF(VLOOKUP($A203,Entry!A:D,4,FALSE)="","M",VLOOKUP($A203,Entry!A:D,4,FALSE)))</f>
        <v/>
      </c>
      <c r="O203" s="52" t="str">
        <f>IF(A203="","",IF(VLOOKUP($A203,Entry!A:E,5,FALSE)="Y","Y",""))</f>
        <v/>
      </c>
      <c r="P203" s="52" t="e">
        <f>VLOOKUP(Finish!A203,Summit!A:B,2,FALSE)</f>
        <v>#N/A</v>
      </c>
      <c r="Q203" s="52" t="str">
        <f>IF(AND(ROW()&gt;4,COUNTIF($N$4:$N203,$N203)=1),"*","")</f>
        <v/>
      </c>
      <c r="R203" s="75">
        <f>F203</f>
        <v>8.4722222222222213E-2</v>
      </c>
      <c r="S203" s="52">
        <f>H203</f>
        <v>200</v>
      </c>
    </row>
    <row r="204" spans="1:19" x14ac:dyDescent="0.25">
      <c r="A204" s="1"/>
      <c r="B204" s="73" t="str">
        <f>IF(A204="","ready",IF(COUNTIF(Entry!A:A,A204)=0,"unknown number",IF(MATCH(A204,A:A,0)&lt;ROW(),"duplicate number","OK")))</f>
        <v>ready</v>
      </c>
      <c r="C204" s="1">
        <f>C203</f>
        <v>2</v>
      </c>
      <c r="D204" s="1">
        <f>D203</f>
        <v>2</v>
      </c>
      <c r="E204" s="1"/>
      <c r="F204" s="75">
        <f>($C204+$D204/60+$E204/3600)/24</f>
        <v>8.4722222222222213E-2</v>
      </c>
      <c r="G204" s="74" t="str">
        <f>IF(ROW()&lt;5,"",IF(A204="","ready",IF(F204&lt;F203,"time error","OK")))</f>
        <v>ready</v>
      </c>
      <c r="H204" s="52">
        <f>ROW()-3</f>
        <v>201</v>
      </c>
      <c r="I204" s="52" t="str">
        <f>IF(A204="","",N204&amp;":"&amp;COUNTIF(N$4:N204,N204))</f>
        <v/>
      </c>
      <c r="J204" s="52" t="str">
        <f>IF(LEFT(N204,1)="L",COUNTIF(N$4:N204,"L*"),"")</f>
        <v/>
      </c>
      <c r="K204" s="52" t="str">
        <f>IF(LEFT(N204,1)="V","MV",IF(LEFT(N204,2)="LV","LV",""))</f>
        <v/>
      </c>
      <c r="L204" s="51" t="str">
        <f>IF(A204="","",VLOOKUP($A204,Entry!A:D,2,FALSE))</f>
        <v/>
      </c>
      <c r="M204" s="51" t="str">
        <f>IF(A204="","",VLOOKUP($A204,Entry!A:D,3,FALSE))</f>
        <v/>
      </c>
      <c r="N204" s="51" t="str">
        <f>IF(A204="","",IF(VLOOKUP($A204,Entry!A:D,4,FALSE)="","M",VLOOKUP($A204,Entry!A:D,4,FALSE)))</f>
        <v/>
      </c>
      <c r="O204" s="52" t="str">
        <f>IF(A204="","",IF(VLOOKUP($A204,Entry!A:E,5,FALSE)="Y","Y",""))</f>
        <v/>
      </c>
      <c r="P204" s="52" t="e">
        <f>VLOOKUP(Finish!A204,Summit!A:B,2,FALSE)</f>
        <v>#N/A</v>
      </c>
      <c r="Q204" s="52" t="str">
        <f>IF(AND(ROW()&gt;4,COUNTIF($N$4:$N204,$N204)=1),"*","")</f>
        <v/>
      </c>
      <c r="R204" s="75">
        <f>F204</f>
        <v>8.4722222222222213E-2</v>
      </c>
      <c r="S204" s="52">
        <f>H204</f>
        <v>201</v>
      </c>
    </row>
    <row r="205" spans="1:19" x14ac:dyDescent="0.25">
      <c r="A205" s="1"/>
      <c r="B205" s="73" t="str">
        <f>IF(A205="","ready",IF(COUNTIF(Entry!A:A,A205)=0,"unknown number",IF(MATCH(A205,A:A,0)&lt;ROW(),"duplicate number","OK")))</f>
        <v>ready</v>
      </c>
      <c r="C205" s="1">
        <f>C204</f>
        <v>2</v>
      </c>
      <c r="D205" s="1">
        <f>D204</f>
        <v>2</v>
      </c>
      <c r="E205" s="1"/>
      <c r="F205" s="75">
        <f>($C205+$D205/60+$E205/3600)/24</f>
        <v>8.4722222222222213E-2</v>
      </c>
      <c r="G205" s="74" t="str">
        <f>IF(ROW()&lt;5,"",IF(A205="","ready",IF(F205&lt;F204,"time error","OK")))</f>
        <v>ready</v>
      </c>
      <c r="H205" s="52">
        <f>ROW()-3</f>
        <v>202</v>
      </c>
      <c r="I205" s="52" t="str">
        <f>IF(A205="","",N205&amp;":"&amp;COUNTIF(N$4:N205,N205))</f>
        <v/>
      </c>
      <c r="J205" s="52" t="str">
        <f>IF(LEFT(N205,1)="L",COUNTIF(N$4:N205,"L*"),"")</f>
        <v/>
      </c>
      <c r="K205" s="52" t="str">
        <f>IF(LEFT(N205,1)="V","MV",IF(LEFT(N205,2)="LV","LV",""))</f>
        <v/>
      </c>
      <c r="L205" s="51" t="str">
        <f>IF(A205="","",VLOOKUP($A205,Entry!A:D,2,FALSE))</f>
        <v/>
      </c>
      <c r="M205" s="51" t="str">
        <f>IF(A205="","",VLOOKUP($A205,Entry!A:D,3,FALSE))</f>
        <v/>
      </c>
      <c r="N205" s="51" t="str">
        <f>IF(A205="","",IF(VLOOKUP($A205,Entry!A:D,4,FALSE)="","M",VLOOKUP($A205,Entry!A:D,4,FALSE)))</f>
        <v/>
      </c>
      <c r="O205" s="52" t="str">
        <f>IF(A205="","",IF(VLOOKUP($A205,Entry!A:E,5,FALSE)="Y","Y",""))</f>
        <v/>
      </c>
      <c r="P205" s="52" t="e">
        <f>VLOOKUP(Finish!A205,Summit!A:B,2,FALSE)</f>
        <v>#N/A</v>
      </c>
      <c r="Q205" s="52" t="str">
        <f>IF(AND(ROW()&gt;4,COUNTIF($N$4:$N205,$N205)=1),"*","")</f>
        <v/>
      </c>
      <c r="R205" s="75">
        <f>F205</f>
        <v>8.4722222222222213E-2</v>
      </c>
      <c r="S205" s="52">
        <f>H205</f>
        <v>202</v>
      </c>
    </row>
    <row r="206" spans="1:19" x14ac:dyDescent="0.25">
      <c r="A206" s="1"/>
      <c r="B206" s="73" t="str">
        <f>IF(A206="","ready",IF(COUNTIF(Entry!A:A,A206)=0,"unknown number",IF(MATCH(A206,A:A,0)&lt;ROW(),"duplicate number","OK")))</f>
        <v>ready</v>
      </c>
      <c r="C206" s="1">
        <f>C205</f>
        <v>2</v>
      </c>
      <c r="D206" s="1">
        <f>D205</f>
        <v>2</v>
      </c>
      <c r="E206" s="1"/>
      <c r="F206" s="75">
        <f>($C206+$D206/60+$E206/3600)/24</f>
        <v>8.4722222222222213E-2</v>
      </c>
      <c r="G206" s="74" t="str">
        <f>IF(ROW()&lt;5,"",IF(A206="","ready",IF(F206&lt;F205,"time error","OK")))</f>
        <v>ready</v>
      </c>
      <c r="H206" s="52">
        <f>ROW()-3</f>
        <v>203</v>
      </c>
      <c r="I206" s="52" t="str">
        <f>IF(A206="","",N206&amp;":"&amp;COUNTIF(N$4:N206,N206))</f>
        <v/>
      </c>
      <c r="J206" s="52" t="str">
        <f>IF(LEFT(N206,1)="L",COUNTIF(N$4:N206,"L*"),"")</f>
        <v/>
      </c>
      <c r="K206" s="52" t="str">
        <f>IF(LEFT(N206,1)="V","MV",IF(LEFT(N206,2)="LV","LV",""))</f>
        <v/>
      </c>
      <c r="L206" s="51" t="str">
        <f>IF(A206="","",VLOOKUP($A206,Entry!A:D,2,FALSE))</f>
        <v/>
      </c>
      <c r="M206" s="51" t="str">
        <f>IF(A206="","",VLOOKUP($A206,Entry!A:D,3,FALSE))</f>
        <v/>
      </c>
      <c r="N206" s="51" t="str">
        <f>IF(A206="","",IF(VLOOKUP($A206,Entry!A:D,4,FALSE)="","M",VLOOKUP($A206,Entry!A:D,4,FALSE)))</f>
        <v/>
      </c>
      <c r="O206" s="52" t="str">
        <f>IF(A206="","",IF(VLOOKUP($A206,Entry!A:E,5,FALSE)="Y","Y",""))</f>
        <v/>
      </c>
      <c r="P206" s="52" t="e">
        <f>VLOOKUP(Finish!A206,Summit!A:B,2,FALSE)</f>
        <v>#N/A</v>
      </c>
      <c r="Q206" s="52" t="str">
        <f>IF(AND(ROW()&gt;4,COUNTIF($N$4:$N206,$N206)=1),"*","")</f>
        <v/>
      </c>
      <c r="R206" s="75">
        <f>F206</f>
        <v>8.4722222222222213E-2</v>
      </c>
      <c r="S206" s="52">
        <f>H206</f>
        <v>203</v>
      </c>
    </row>
    <row r="207" spans="1:19" x14ac:dyDescent="0.25">
      <c r="A207" s="1"/>
      <c r="B207" s="73" t="str">
        <f>IF(A207="","ready",IF(COUNTIF(Entry!A:A,A207)=0,"unknown number",IF(MATCH(A207,A:A,0)&lt;ROW(),"duplicate number","OK")))</f>
        <v>ready</v>
      </c>
      <c r="C207" s="1">
        <f>C206</f>
        <v>2</v>
      </c>
      <c r="D207" s="1">
        <f>D206</f>
        <v>2</v>
      </c>
      <c r="E207" s="1"/>
      <c r="F207" s="75">
        <f>($C207+$D207/60+$E207/3600)/24</f>
        <v>8.4722222222222213E-2</v>
      </c>
      <c r="G207" s="74" t="str">
        <f>IF(ROW()&lt;5,"",IF(A207="","ready",IF(F207&lt;F206,"time error","OK")))</f>
        <v>ready</v>
      </c>
      <c r="H207" s="52">
        <f>ROW()-3</f>
        <v>204</v>
      </c>
      <c r="I207" s="52" t="str">
        <f>IF(A207="","",N207&amp;":"&amp;COUNTIF(N$4:N207,N207))</f>
        <v/>
      </c>
      <c r="J207" s="52" t="str">
        <f>IF(LEFT(N207,1)="L",COUNTIF(N$4:N207,"L*"),"")</f>
        <v/>
      </c>
      <c r="K207" s="52" t="str">
        <f>IF(LEFT(N207,1)="V","MV",IF(LEFT(N207,2)="LV","LV",""))</f>
        <v/>
      </c>
      <c r="L207" s="51" t="str">
        <f>IF(A207="","",VLOOKUP($A207,Entry!A:D,2,FALSE))</f>
        <v/>
      </c>
      <c r="M207" s="51" t="str">
        <f>IF(A207="","",VLOOKUP($A207,Entry!A:D,3,FALSE))</f>
        <v/>
      </c>
      <c r="N207" s="51" t="str">
        <f>IF(A207="","",IF(VLOOKUP($A207,Entry!A:D,4,FALSE)="","M",VLOOKUP($A207,Entry!A:D,4,FALSE)))</f>
        <v/>
      </c>
      <c r="O207" s="52" t="str">
        <f>IF(A207="","",IF(VLOOKUP($A207,Entry!A:E,5,FALSE)="Y","Y",""))</f>
        <v/>
      </c>
      <c r="P207" s="52" t="e">
        <f>VLOOKUP(Finish!A207,Summit!A:B,2,FALSE)</f>
        <v>#N/A</v>
      </c>
      <c r="Q207" s="52" t="str">
        <f>IF(AND(ROW()&gt;4,COUNTIF($N$4:$N207,$N207)=1),"*","")</f>
        <v/>
      </c>
      <c r="R207" s="75">
        <f>F207</f>
        <v>8.4722222222222213E-2</v>
      </c>
      <c r="S207" s="52">
        <f>H207</f>
        <v>204</v>
      </c>
    </row>
    <row r="208" spans="1:19" x14ac:dyDescent="0.25">
      <c r="A208" s="1"/>
      <c r="B208" s="73" t="str">
        <f>IF(A208="","ready",IF(COUNTIF(Entry!A:A,A208)=0,"unknown number",IF(MATCH(A208,A:A,0)&lt;ROW(),"duplicate number","OK")))</f>
        <v>ready</v>
      </c>
      <c r="C208" s="1">
        <f>C207</f>
        <v>2</v>
      </c>
      <c r="D208" s="1">
        <f>D207</f>
        <v>2</v>
      </c>
      <c r="E208" s="1"/>
      <c r="F208" s="75">
        <f>($C208+$D208/60+$E208/3600)/24</f>
        <v>8.4722222222222213E-2</v>
      </c>
      <c r="G208" s="74" t="str">
        <f>IF(ROW()&lt;5,"",IF(A208="","ready",IF(F208&lt;F207,"time error","OK")))</f>
        <v>ready</v>
      </c>
      <c r="H208" s="52">
        <f>ROW()-3</f>
        <v>205</v>
      </c>
      <c r="I208" s="52" t="str">
        <f>IF(A208="","",N208&amp;":"&amp;COUNTIF(N$4:N208,N208))</f>
        <v/>
      </c>
      <c r="J208" s="52" t="str">
        <f>IF(LEFT(N208,1)="L",COUNTIF(N$4:N208,"L*"),"")</f>
        <v/>
      </c>
      <c r="K208" s="52" t="str">
        <f>IF(LEFT(N208,1)="V","MV",IF(LEFT(N208,2)="LV","LV",""))</f>
        <v/>
      </c>
      <c r="L208" s="51" t="str">
        <f>IF(A208="","",VLOOKUP($A208,Entry!A:D,2,FALSE))</f>
        <v/>
      </c>
      <c r="M208" s="51" t="str">
        <f>IF(A208="","",VLOOKUP($A208,Entry!A:D,3,FALSE))</f>
        <v/>
      </c>
      <c r="N208" s="51" t="str">
        <f>IF(A208="","",IF(VLOOKUP($A208,Entry!A:D,4,FALSE)="","M",VLOOKUP($A208,Entry!A:D,4,FALSE)))</f>
        <v/>
      </c>
      <c r="O208" s="52" t="str">
        <f>IF(A208="","",IF(VLOOKUP($A208,Entry!A:E,5,FALSE)="Y","Y",""))</f>
        <v/>
      </c>
      <c r="P208" s="52" t="e">
        <f>VLOOKUP(Finish!A208,Summit!A:B,2,FALSE)</f>
        <v>#N/A</v>
      </c>
      <c r="Q208" s="52" t="str">
        <f>IF(AND(ROW()&gt;4,COUNTIF($N$4:$N208,$N208)=1),"*","")</f>
        <v/>
      </c>
      <c r="R208" s="75">
        <f>F208</f>
        <v>8.4722222222222213E-2</v>
      </c>
      <c r="S208" s="52">
        <f>H208</f>
        <v>205</v>
      </c>
    </row>
    <row r="209" spans="1:19" x14ac:dyDescent="0.25">
      <c r="A209" s="1"/>
      <c r="B209" s="73" t="str">
        <f>IF(A209="","ready",IF(COUNTIF(Entry!A:A,A209)=0,"unknown number",IF(MATCH(A209,A:A,0)&lt;ROW(),"duplicate number","OK")))</f>
        <v>ready</v>
      </c>
      <c r="C209" s="1">
        <f>C208</f>
        <v>2</v>
      </c>
      <c r="D209" s="1">
        <f>D208</f>
        <v>2</v>
      </c>
      <c r="E209" s="1"/>
      <c r="F209" s="75">
        <f>($C209+$D209/60+$E209/3600)/24</f>
        <v>8.4722222222222213E-2</v>
      </c>
      <c r="G209" s="74" t="str">
        <f>IF(ROW()&lt;5,"",IF(A209="","ready",IF(F209&lt;F208,"time error","OK")))</f>
        <v>ready</v>
      </c>
      <c r="H209" s="52">
        <f>ROW()-3</f>
        <v>206</v>
      </c>
      <c r="I209" s="52" t="str">
        <f>IF(A209="","",N209&amp;":"&amp;COUNTIF(N$4:N209,N209))</f>
        <v/>
      </c>
      <c r="J209" s="52" t="str">
        <f>IF(LEFT(N209,1)="L",COUNTIF(N$4:N209,"L*"),"")</f>
        <v/>
      </c>
      <c r="K209" s="52" t="str">
        <f>IF(LEFT(N209,1)="V","MV",IF(LEFT(N209,2)="LV","LV",""))</f>
        <v/>
      </c>
      <c r="L209" s="51" t="str">
        <f>IF(A209="","",VLOOKUP($A209,Entry!A:D,2,FALSE))</f>
        <v/>
      </c>
      <c r="M209" s="51" t="str">
        <f>IF(A209="","",VLOOKUP($A209,Entry!A:D,3,FALSE))</f>
        <v/>
      </c>
      <c r="N209" s="51" t="str">
        <f>IF(A209="","",IF(VLOOKUP($A209,Entry!A:D,4,FALSE)="","M",VLOOKUP($A209,Entry!A:D,4,FALSE)))</f>
        <v/>
      </c>
      <c r="O209" s="52" t="str">
        <f>IF(A209="","",IF(VLOOKUP($A209,Entry!A:E,5,FALSE)="Y","Y",""))</f>
        <v/>
      </c>
      <c r="P209" s="52" t="e">
        <f>VLOOKUP(Finish!A209,Summit!A:B,2,FALSE)</f>
        <v>#N/A</v>
      </c>
      <c r="Q209" s="52" t="str">
        <f>IF(AND(ROW()&gt;4,COUNTIF($N$4:$N209,$N209)=1),"*","")</f>
        <v/>
      </c>
      <c r="R209" s="75">
        <f>F209</f>
        <v>8.4722222222222213E-2</v>
      </c>
      <c r="S209" s="52">
        <f>H209</f>
        <v>206</v>
      </c>
    </row>
    <row r="210" spans="1:19" x14ac:dyDescent="0.25">
      <c r="A210" s="1"/>
      <c r="B210" s="73" t="str">
        <f>IF(A210="","ready",IF(COUNTIF(Entry!A:A,A210)=0,"unknown number",IF(MATCH(A210,A:A,0)&lt;ROW(),"duplicate number","OK")))</f>
        <v>ready</v>
      </c>
      <c r="C210" s="1">
        <f>C209</f>
        <v>2</v>
      </c>
      <c r="D210" s="1">
        <f>D209</f>
        <v>2</v>
      </c>
      <c r="E210" s="1"/>
      <c r="F210" s="75">
        <f>($C210+$D210/60+$E210/3600)/24</f>
        <v>8.4722222222222213E-2</v>
      </c>
      <c r="G210" s="74" t="str">
        <f>IF(ROW()&lt;5,"",IF(A210="","ready",IF(F210&lt;F209,"time error","OK")))</f>
        <v>ready</v>
      </c>
      <c r="H210" s="52">
        <f>ROW()-3</f>
        <v>207</v>
      </c>
      <c r="I210" s="52" t="str">
        <f>IF(A210="","",N210&amp;":"&amp;COUNTIF(N$4:N210,N210))</f>
        <v/>
      </c>
      <c r="J210" s="52" t="str">
        <f>IF(LEFT(N210,1)="L",COUNTIF(N$4:N210,"L*"),"")</f>
        <v/>
      </c>
      <c r="K210" s="52" t="str">
        <f>IF(LEFT(N210,1)="V","MV",IF(LEFT(N210,2)="LV","LV",""))</f>
        <v/>
      </c>
      <c r="L210" s="51" t="str">
        <f>IF(A210="","",VLOOKUP($A210,Entry!A:D,2,FALSE))</f>
        <v/>
      </c>
      <c r="M210" s="51" t="str">
        <f>IF(A210="","",VLOOKUP($A210,Entry!A:D,3,FALSE))</f>
        <v/>
      </c>
      <c r="N210" s="51" t="str">
        <f>IF(A210="","",IF(VLOOKUP($A210,Entry!A:D,4,FALSE)="","M",VLOOKUP($A210,Entry!A:D,4,FALSE)))</f>
        <v/>
      </c>
      <c r="O210" s="52" t="str">
        <f>IF(A210="","",IF(VLOOKUP($A210,Entry!A:E,5,FALSE)="Y","Y",""))</f>
        <v/>
      </c>
      <c r="P210" s="52" t="e">
        <f>VLOOKUP(Finish!A210,Summit!A:B,2,FALSE)</f>
        <v>#N/A</v>
      </c>
      <c r="Q210" s="52" t="str">
        <f>IF(AND(ROW()&gt;4,COUNTIF($N$4:$N210,$N210)=1),"*","")</f>
        <v/>
      </c>
      <c r="R210" s="75">
        <f>F210</f>
        <v>8.4722222222222213E-2</v>
      </c>
      <c r="S210" s="52">
        <f>H210</f>
        <v>207</v>
      </c>
    </row>
    <row r="211" spans="1:19" x14ac:dyDescent="0.25">
      <c r="A211" s="1"/>
      <c r="B211" s="73" t="str">
        <f>IF(A211="","ready",IF(COUNTIF(Entry!A:A,A211)=0,"unknown number",IF(MATCH(A211,A:A,0)&lt;ROW(),"duplicate number","OK")))</f>
        <v>ready</v>
      </c>
      <c r="C211" s="1">
        <f>C210</f>
        <v>2</v>
      </c>
      <c r="D211" s="1">
        <f>D210</f>
        <v>2</v>
      </c>
      <c r="E211" s="1"/>
      <c r="F211" s="75">
        <f>($C211+$D211/60+$E211/3600)/24</f>
        <v>8.4722222222222213E-2</v>
      </c>
      <c r="G211" s="74" t="str">
        <f>IF(ROW()&lt;5,"",IF(A211="","ready",IF(F211&lt;F210,"time error","OK")))</f>
        <v>ready</v>
      </c>
      <c r="H211" s="52">
        <f>ROW()-3</f>
        <v>208</v>
      </c>
      <c r="I211" s="52" t="str">
        <f>IF(A211="","",N211&amp;":"&amp;COUNTIF(N$4:N211,N211))</f>
        <v/>
      </c>
      <c r="J211" s="52" t="str">
        <f>IF(LEFT(N211,1)="L",COUNTIF(N$4:N211,"L*"),"")</f>
        <v/>
      </c>
      <c r="K211" s="52" t="str">
        <f>IF(LEFT(N211,1)="V","MV",IF(LEFT(N211,2)="LV","LV",""))</f>
        <v/>
      </c>
      <c r="L211" s="51" t="str">
        <f>IF(A211="","",VLOOKUP($A211,Entry!A:D,2,FALSE))</f>
        <v/>
      </c>
      <c r="M211" s="51" t="str">
        <f>IF(A211="","",VLOOKUP($A211,Entry!A:D,3,FALSE))</f>
        <v/>
      </c>
      <c r="N211" s="51" t="str">
        <f>IF(A211="","",IF(VLOOKUP($A211,Entry!A:D,4,FALSE)="","M",VLOOKUP($A211,Entry!A:D,4,FALSE)))</f>
        <v/>
      </c>
      <c r="O211" s="52" t="str">
        <f>IF(A211="","",IF(VLOOKUP($A211,Entry!A:E,5,FALSE)="Y","Y",""))</f>
        <v/>
      </c>
      <c r="P211" s="52" t="e">
        <f>VLOOKUP(Finish!A211,Summit!A:B,2,FALSE)</f>
        <v>#N/A</v>
      </c>
      <c r="Q211" s="52" t="str">
        <f>IF(AND(ROW()&gt;4,COUNTIF($N$4:$N211,$N211)=1),"*","")</f>
        <v/>
      </c>
      <c r="R211" s="75">
        <f>F211</f>
        <v>8.4722222222222213E-2</v>
      </c>
      <c r="S211" s="52">
        <f>H211</f>
        <v>208</v>
      </c>
    </row>
    <row r="212" spans="1:19" x14ac:dyDescent="0.25">
      <c r="A212" s="1"/>
      <c r="B212" s="73" t="str">
        <f>IF(A212="","ready",IF(COUNTIF(Entry!A:A,A212)=0,"unknown number",IF(MATCH(A212,A:A,0)&lt;ROW(),"duplicate number","OK")))</f>
        <v>ready</v>
      </c>
      <c r="C212" s="1">
        <f>C211</f>
        <v>2</v>
      </c>
      <c r="D212" s="1">
        <f>D211</f>
        <v>2</v>
      </c>
      <c r="E212" s="1"/>
      <c r="F212" s="75">
        <f>($C212+$D212/60+$E212/3600)/24</f>
        <v>8.4722222222222213E-2</v>
      </c>
      <c r="G212" s="74" t="str">
        <f>IF(ROW()&lt;5,"",IF(A212="","ready",IF(F212&lt;F211,"time error","OK")))</f>
        <v>ready</v>
      </c>
      <c r="H212" s="52">
        <f>ROW()-3</f>
        <v>209</v>
      </c>
      <c r="I212" s="52" t="str">
        <f>IF(A212="","",N212&amp;":"&amp;COUNTIF(N$4:N212,N212))</f>
        <v/>
      </c>
      <c r="J212" s="52" t="str">
        <f>IF(LEFT(N212,1)="L",COUNTIF(N$4:N212,"L*"),"")</f>
        <v/>
      </c>
      <c r="K212" s="52" t="str">
        <f>IF(LEFT(N212,1)="V","MV",IF(LEFT(N212,2)="LV","LV",""))</f>
        <v/>
      </c>
      <c r="L212" s="51" t="str">
        <f>IF(A212="","",VLOOKUP($A212,Entry!A:D,2,FALSE))</f>
        <v/>
      </c>
      <c r="M212" s="51" t="str">
        <f>IF(A212="","",VLOOKUP($A212,Entry!A:D,3,FALSE))</f>
        <v/>
      </c>
      <c r="N212" s="51" t="str">
        <f>IF(A212="","",IF(VLOOKUP($A212,Entry!A:D,4,FALSE)="","M",VLOOKUP($A212,Entry!A:D,4,FALSE)))</f>
        <v/>
      </c>
      <c r="O212" s="52" t="str">
        <f>IF(A212="","",IF(VLOOKUP($A212,Entry!A:E,5,FALSE)="Y","Y",""))</f>
        <v/>
      </c>
      <c r="P212" s="52" t="e">
        <f>VLOOKUP(Finish!A212,Summit!A:B,2,FALSE)</f>
        <v>#N/A</v>
      </c>
      <c r="Q212" s="52" t="str">
        <f>IF(AND(ROW()&gt;4,COUNTIF($N$4:$N212,$N212)=1),"*","")</f>
        <v/>
      </c>
      <c r="R212" s="75">
        <f>F212</f>
        <v>8.4722222222222213E-2</v>
      </c>
      <c r="S212" s="52">
        <f>H212</f>
        <v>209</v>
      </c>
    </row>
    <row r="213" spans="1:19" x14ac:dyDescent="0.25">
      <c r="A213" s="1"/>
      <c r="B213" s="73" t="str">
        <f>IF(A213="","ready",IF(COUNTIF(Entry!A:A,A213)=0,"unknown number",IF(MATCH(A213,A:A,0)&lt;ROW(),"duplicate number","OK")))</f>
        <v>ready</v>
      </c>
      <c r="C213" s="1">
        <f>C212</f>
        <v>2</v>
      </c>
      <c r="D213" s="1">
        <f>D212</f>
        <v>2</v>
      </c>
      <c r="E213" s="1"/>
      <c r="F213" s="75">
        <f>($C213+$D213/60+$E213/3600)/24</f>
        <v>8.4722222222222213E-2</v>
      </c>
      <c r="G213" s="74" t="str">
        <f>IF(ROW()&lt;5,"",IF(A213="","ready",IF(F213&lt;F212,"time error","OK")))</f>
        <v>ready</v>
      </c>
      <c r="H213" s="52">
        <f>ROW()-3</f>
        <v>210</v>
      </c>
      <c r="I213" s="52" t="str">
        <f>IF(A213="","",N213&amp;":"&amp;COUNTIF(N$4:N213,N213))</f>
        <v/>
      </c>
      <c r="J213" s="52" t="str">
        <f>IF(LEFT(N213,1)="L",COUNTIF(N$4:N213,"L*"),"")</f>
        <v/>
      </c>
      <c r="K213" s="52" t="str">
        <f>IF(LEFT(N213,1)="V","MV",IF(LEFT(N213,2)="LV","LV",""))</f>
        <v/>
      </c>
      <c r="L213" s="51" t="str">
        <f>IF(A213="","",VLOOKUP($A213,Entry!A:D,2,FALSE))</f>
        <v/>
      </c>
      <c r="M213" s="51" t="str">
        <f>IF(A213="","",VLOOKUP($A213,Entry!A:D,3,FALSE))</f>
        <v/>
      </c>
      <c r="N213" s="51" t="str">
        <f>IF(A213="","",IF(VLOOKUP($A213,Entry!A:D,4,FALSE)="","M",VLOOKUP($A213,Entry!A:D,4,FALSE)))</f>
        <v/>
      </c>
      <c r="O213" s="52" t="str">
        <f>IF(A213="","",IF(VLOOKUP($A213,Entry!A:E,5,FALSE)="Y","Y",""))</f>
        <v/>
      </c>
      <c r="P213" s="52" t="e">
        <f>VLOOKUP(Finish!A213,Summit!A:B,2,FALSE)</f>
        <v>#N/A</v>
      </c>
      <c r="Q213" s="52" t="str">
        <f>IF(AND(ROW()&gt;4,COUNTIF($N$4:$N213,$N213)=1),"*","")</f>
        <v/>
      </c>
      <c r="R213" s="75">
        <f>F213</f>
        <v>8.4722222222222213E-2</v>
      </c>
      <c r="S213" s="52">
        <f>H213</f>
        <v>210</v>
      </c>
    </row>
    <row r="214" spans="1:19" x14ac:dyDescent="0.25">
      <c r="A214" s="1"/>
      <c r="B214" s="73" t="str">
        <f>IF(A214="","ready",IF(COUNTIF(Entry!A:A,A214)=0,"unknown number",IF(MATCH(A214,A:A,0)&lt;ROW(),"duplicate number","OK")))</f>
        <v>ready</v>
      </c>
      <c r="C214" s="1">
        <f>C213</f>
        <v>2</v>
      </c>
      <c r="D214" s="1">
        <f>D213</f>
        <v>2</v>
      </c>
      <c r="E214" s="1"/>
      <c r="F214" s="75">
        <f>($C214+$D214/60+$E214/3600)/24</f>
        <v>8.4722222222222213E-2</v>
      </c>
      <c r="G214" s="74" t="str">
        <f>IF(ROW()&lt;5,"",IF(A214="","ready",IF(F214&lt;F213,"time error","OK")))</f>
        <v>ready</v>
      </c>
      <c r="H214" s="52">
        <f>ROW()-3</f>
        <v>211</v>
      </c>
      <c r="I214" s="52" t="str">
        <f>IF(A214="","",N214&amp;":"&amp;COUNTIF(N$4:N214,N214))</f>
        <v/>
      </c>
      <c r="J214" s="52" t="str">
        <f>IF(LEFT(N214,1)="L",COUNTIF(N$4:N214,"L*"),"")</f>
        <v/>
      </c>
      <c r="K214" s="52" t="str">
        <f>IF(LEFT(N214,1)="V","MV",IF(LEFT(N214,2)="LV","LV",""))</f>
        <v/>
      </c>
      <c r="L214" s="51" t="str">
        <f>IF(A214="","",VLOOKUP($A214,Entry!A:D,2,FALSE))</f>
        <v/>
      </c>
      <c r="M214" s="51" t="str">
        <f>IF(A214="","",VLOOKUP($A214,Entry!A:D,3,FALSE))</f>
        <v/>
      </c>
      <c r="N214" s="51" t="str">
        <f>IF(A214="","",IF(VLOOKUP($A214,Entry!A:D,4,FALSE)="","M",VLOOKUP($A214,Entry!A:D,4,FALSE)))</f>
        <v/>
      </c>
      <c r="O214" s="52" t="str">
        <f>IF(A214="","",IF(VLOOKUP($A214,Entry!A:E,5,FALSE)="Y","Y",""))</f>
        <v/>
      </c>
      <c r="P214" s="52" t="e">
        <f>VLOOKUP(Finish!A214,Summit!A:B,2,FALSE)</f>
        <v>#N/A</v>
      </c>
      <c r="Q214" s="52" t="str">
        <f>IF(AND(ROW()&gt;4,COUNTIF($N$4:$N214,$N214)=1),"*","")</f>
        <v/>
      </c>
      <c r="R214" s="75">
        <f>F214</f>
        <v>8.4722222222222213E-2</v>
      </c>
      <c r="S214" s="52">
        <f>H214</f>
        <v>211</v>
      </c>
    </row>
    <row r="215" spans="1:19" x14ac:dyDescent="0.25">
      <c r="A215" s="1"/>
      <c r="B215" s="73" t="str">
        <f>IF(A215="","ready",IF(COUNTIF(Entry!A:A,A215)=0,"unknown number",IF(MATCH(A215,A:A,0)&lt;ROW(),"duplicate number","OK")))</f>
        <v>ready</v>
      </c>
      <c r="C215" s="1">
        <f>C214</f>
        <v>2</v>
      </c>
      <c r="D215" s="1">
        <f>D214</f>
        <v>2</v>
      </c>
      <c r="E215" s="1"/>
      <c r="F215" s="75">
        <f>($C215+$D215/60+$E215/3600)/24</f>
        <v>8.4722222222222213E-2</v>
      </c>
      <c r="G215" s="74" t="str">
        <f>IF(ROW()&lt;5,"",IF(A215="","ready",IF(F215&lt;F214,"time error","OK")))</f>
        <v>ready</v>
      </c>
      <c r="H215" s="52">
        <f>ROW()-3</f>
        <v>212</v>
      </c>
      <c r="I215" s="52" t="str">
        <f>IF(A215="","",N215&amp;":"&amp;COUNTIF(N$4:N215,N215))</f>
        <v/>
      </c>
      <c r="J215" s="52" t="str">
        <f>IF(LEFT(N215,1)="L",COUNTIF(N$4:N215,"L*"),"")</f>
        <v/>
      </c>
      <c r="K215" s="52" t="str">
        <f>IF(LEFT(N215,1)="V","MV",IF(LEFT(N215,2)="LV","LV",""))</f>
        <v/>
      </c>
      <c r="L215" s="51" t="str">
        <f>IF(A215="","",VLOOKUP($A215,Entry!A:D,2,FALSE))</f>
        <v/>
      </c>
      <c r="M215" s="51" t="str">
        <f>IF(A215="","",VLOOKUP($A215,Entry!A:D,3,FALSE))</f>
        <v/>
      </c>
      <c r="N215" s="51" t="str">
        <f>IF(A215="","",IF(VLOOKUP($A215,Entry!A:D,4,FALSE)="","M",VLOOKUP($A215,Entry!A:D,4,FALSE)))</f>
        <v/>
      </c>
      <c r="O215" s="52" t="str">
        <f>IF(A215="","",IF(VLOOKUP($A215,Entry!A:E,5,FALSE)="Y","Y",""))</f>
        <v/>
      </c>
      <c r="P215" s="52" t="e">
        <f>VLOOKUP(Finish!A215,Summit!A:B,2,FALSE)</f>
        <v>#N/A</v>
      </c>
      <c r="Q215" s="52" t="str">
        <f>IF(AND(ROW()&gt;4,COUNTIF($N$4:$N215,$N215)=1),"*","")</f>
        <v/>
      </c>
      <c r="R215" s="75">
        <f>F215</f>
        <v>8.4722222222222213E-2</v>
      </c>
      <c r="S215" s="52">
        <f>H215</f>
        <v>212</v>
      </c>
    </row>
    <row r="216" spans="1:19" x14ac:dyDescent="0.25">
      <c r="A216" s="1"/>
      <c r="B216" s="73" t="str">
        <f>IF(A216="","ready",IF(COUNTIF(Entry!A:A,A216)=0,"unknown number",IF(MATCH(A216,A:A,0)&lt;ROW(),"duplicate number","OK")))</f>
        <v>ready</v>
      </c>
      <c r="C216" s="1">
        <f>C215</f>
        <v>2</v>
      </c>
      <c r="D216" s="1">
        <f>D215</f>
        <v>2</v>
      </c>
      <c r="E216" s="1"/>
      <c r="F216" s="75">
        <f>($C216+$D216/60+$E216/3600)/24</f>
        <v>8.4722222222222213E-2</v>
      </c>
      <c r="G216" s="74" t="str">
        <f>IF(ROW()&lt;5,"",IF(A216="","ready",IF(F216&lt;F215,"time error","OK")))</f>
        <v>ready</v>
      </c>
      <c r="H216" s="52">
        <f>ROW()-3</f>
        <v>213</v>
      </c>
      <c r="I216" s="52" t="str">
        <f>IF(A216="","",N216&amp;":"&amp;COUNTIF(N$4:N216,N216))</f>
        <v/>
      </c>
      <c r="J216" s="52" t="str">
        <f>IF(LEFT(N216,1)="L",COUNTIF(N$4:N216,"L*"),"")</f>
        <v/>
      </c>
      <c r="K216" s="52" t="str">
        <f>IF(LEFT(N216,1)="V","MV",IF(LEFT(N216,2)="LV","LV",""))</f>
        <v/>
      </c>
      <c r="L216" s="51" t="str">
        <f>IF(A216="","",VLOOKUP($A216,Entry!A:D,2,FALSE))</f>
        <v/>
      </c>
      <c r="M216" s="51" t="str">
        <f>IF(A216="","",VLOOKUP($A216,Entry!A:D,3,FALSE))</f>
        <v/>
      </c>
      <c r="N216" s="51" t="str">
        <f>IF(A216="","",IF(VLOOKUP($A216,Entry!A:D,4,FALSE)="","M",VLOOKUP($A216,Entry!A:D,4,FALSE)))</f>
        <v/>
      </c>
      <c r="O216" s="52" t="str">
        <f>IF(A216="","",IF(VLOOKUP($A216,Entry!A:E,5,FALSE)="Y","Y",""))</f>
        <v/>
      </c>
      <c r="P216" s="52" t="e">
        <f>VLOOKUP(Finish!A216,Summit!A:B,2,FALSE)</f>
        <v>#N/A</v>
      </c>
      <c r="Q216" s="52" t="str">
        <f>IF(AND(ROW()&gt;4,COUNTIF($N$4:$N216,$N216)=1),"*","")</f>
        <v/>
      </c>
      <c r="R216" s="75">
        <f>F216</f>
        <v>8.4722222222222213E-2</v>
      </c>
      <c r="S216" s="52">
        <f>H216</f>
        <v>213</v>
      </c>
    </row>
    <row r="217" spans="1:19" x14ac:dyDescent="0.25">
      <c r="A217" s="1"/>
      <c r="B217" s="73" t="str">
        <f>IF(A217="","ready",IF(COUNTIF(Entry!A:A,A217)=0,"unknown number",IF(MATCH(A217,A:A,0)&lt;ROW(),"duplicate number","OK")))</f>
        <v>ready</v>
      </c>
      <c r="C217" s="1">
        <f>C216</f>
        <v>2</v>
      </c>
      <c r="D217" s="1">
        <f>D216</f>
        <v>2</v>
      </c>
      <c r="E217" s="1"/>
      <c r="F217" s="75">
        <f>($C217+$D217/60+$E217/3600)/24</f>
        <v>8.4722222222222213E-2</v>
      </c>
      <c r="G217" s="74" t="str">
        <f>IF(ROW()&lt;5,"",IF(A217="","ready",IF(F217&lt;F216,"time error","OK")))</f>
        <v>ready</v>
      </c>
      <c r="H217" s="52">
        <f>ROW()-3</f>
        <v>214</v>
      </c>
      <c r="I217" s="52" t="str">
        <f>IF(A217="","",N217&amp;":"&amp;COUNTIF(N$4:N217,N217))</f>
        <v/>
      </c>
      <c r="J217" s="52" t="str">
        <f>IF(LEFT(N217,1)="L",COUNTIF(N$4:N217,"L*"),"")</f>
        <v/>
      </c>
      <c r="K217" s="52" t="str">
        <f>IF(LEFT(N217,1)="V","MV",IF(LEFT(N217,2)="LV","LV",""))</f>
        <v/>
      </c>
      <c r="L217" s="51" t="str">
        <f>IF(A217="","",VLOOKUP($A217,Entry!A:D,2,FALSE))</f>
        <v/>
      </c>
      <c r="M217" s="51" t="str">
        <f>IF(A217="","",VLOOKUP($A217,Entry!A:D,3,FALSE))</f>
        <v/>
      </c>
      <c r="N217" s="51" t="str">
        <f>IF(A217="","",IF(VLOOKUP($A217,Entry!A:D,4,FALSE)="","M",VLOOKUP($A217,Entry!A:D,4,FALSE)))</f>
        <v/>
      </c>
      <c r="O217" s="52" t="str">
        <f>IF(A217="","",IF(VLOOKUP($A217,Entry!A:E,5,FALSE)="Y","Y",""))</f>
        <v/>
      </c>
      <c r="P217" s="52" t="e">
        <f>VLOOKUP(Finish!A217,Summit!A:B,2,FALSE)</f>
        <v>#N/A</v>
      </c>
      <c r="Q217" s="52" t="str">
        <f>IF(AND(ROW()&gt;4,COUNTIF($N$4:$N217,$N217)=1),"*","")</f>
        <v/>
      </c>
      <c r="R217" s="75">
        <f>F217</f>
        <v>8.4722222222222213E-2</v>
      </c>
      <c r="S217" s="52">
        <f>H217</f>
        <v>214</v>
      </c>
    </row>
    <row r="218" spans="1:19" x14ac:dyDescent="0.25">
      <c r="A218" s="1"/>
      <c r="B218" s="73" t="str">
        <f>IF(A218="","ready",IF(COUNTIF(Entry!A:A,A218)=0,"unknown number",IF(MATCH(A218,A:A,0)&lt;ROW(),"duplicate number","OK")))</f>
        <v>ready</v>
      </c>
      <c r="C218" s="1">
        <f>C217</f>
        <v>2</v>
      </c>
      <c r="D218" s="1">
        <f>D217</f>
        <v>2</v>
      </c>
      <c r="E218" s="1"/>
      <c r="F218" s="75">
        <f>($C218+$D218/60+$E218/3600)/24</f>
        <v>8.4722222222222213E-2</v>
      </c>
      <c r="G218" s="74" t="str">
        <f>IF(ROW()&lt;5,"",IF(A218="","ready",IF(F218&lt;F217,"time error","OK")))</f>
        <v>ready</v>
      </c>
      <c r="H218" s="52">
        <f>ROW()-3</f>
        <v>215</v>
      </c>
      <c r="I218" s="52" t="str">
        <f>IF(A218="","",N218&amp;":"&amp;COUNTIF(N$4:N218,N218))</f>
        <v/>
      </c>
      <c r="J218" s="52" t="str">
        <f>IF(LEFT(N218,1)="L",COUNTIF(N$4:N218,"L*"),"")</f>
        <v/>
      </c>
      <c r="K218" s="52" t="str">
        <f>IF(LEFT(N218,1)="V","MV",IF(LEFT(N218,2)="LV","LV",""))</f>
        <v/>
      </c>
      <c r="L218" s="51" t="str">
        <f>IF(A218="","",VLOOKUP($A218,Entry!A:D,2,FALSE))</f>
        <v/>
      </c>
      <c r="M218" s="51" t="str">
        <f>IF(A218="","",VLOOKUP($A218,Entry!A:D,3,FALSE))</f>
        <v/>
      </c>
      <c r="N218" s="51" t="str">
        <f>IF(A218="","",IF(VLOOKUP($A218,Entry!A:D,4,FALSE)="","M",VLOOKUP($A218,Entry!A:D,4,FALSE)))</f>
        <v/>
      </c>
      <c r="O218" s="52" t="str">
        <f>IF(A218="","",IF(VLOOKUP($A218,Entry!A:E,5,FALSE)="Y","Y",""))</f>
        <v/>
      </c>
      <c r="P218" s="52" t="e">
        <f>VLOOKUP(Finish!A218,Summit!A:B,2,FALSE)</f>
        <v>#N/A</v>
      </c>
      <c r="Q218" s="52" t="str">
        <f>IF(AND(ROW()&gt;4,COUNTIF($N$4:$N218,$N218)=1),"*","")</f>
        <v/>
      </c>
      <c r="R218" s="75">
        <f>F218</f>
        <v>8.4722222222222213E-2</v>
      </c>
      <c r="S218" s="52">
        <f>H218</f>
        <v>215</v>
      </c>
    </row>
    <row r="219" spans="1:19" x14ac:dyDescent="0.25">
      <c r="A219" s="1"/>
      <c r="B219" s="73" t="str">
        <f>IF(A219="","ready",IF(COUNTIF(Entry!A:A,A219)=0,"unknown number",IF(MATCH(A219,A:A,0)&lt;ROW(),"duplicate number","OK")))</f>
        <v>ready</v>
      </c>
      <c r="C219" s="1">
        <f>C218</f>
        <v>2</v>
      </c>
      <c r="D219" s="1">
        <f>D218</f>
        <v>2</v>
      </c>
      <c r="E219" s="1"/>
      <c r="F219" s="75">
        <f>($C219+$D219/60+$E219/3600)/24</f>
        <v>8.4722222222222213E-2</v>
      </c>
      <c r="G219" s="74" t="str">
        <f>IF(ROW()&lt;5,"",IF(A219="","ready",IF(F219&lt;F218,"time error","OK")))</f>
        <v>ready</v>
      </c>
      <c r="H219" s="52">
        <f>ROW()-3</f>
        <v>216</v>
      </c>
      <c r="I219" s="52" t="str">
        <f>IF(A219="","",N219&amp;":"&amp;COUNTIF(N$4:N219,N219))</f>
        <v/>
      </c>
      <c r="J219" s="52" t="str">
        <f>IF(LEFT(N219,1)="L",COUNTIF(N$4:N219,"L*"),"")</f>
        <v/>
      </c>
      <c r="K219" s="52" t="str">
        <f>IF(LEFT(N219,1)="V","MV",IF(LEFT(N219,2)="LV","LV",""))</f>
        <v/>
      </c>
      <c r="L219" s="51" t="str">
        <f>IF(A219="","",VLOOKUP($A219,Entry!A:D,2,FALSE))</f>
        <v/>
      </c>
      <c r="M219" s="51" t="str">
        <f>IF(A219="","",VLOOKUP($A219,Entry!A:D,3,FALSE))</f>
        <v/>
      </c>
      <c r="N219" s="51" t="str">
        <f>IF(A219="","",IF(VLOOKUP($A219,Entry!A:D,4,FALSE)="","M",VLOOKUP($A219,Entry!A:D,4,FALSE)))</f>
        <v/>
      </c>
      <c r="O219" s="52" t="str">
        <f>IF(A219="","",IF(VLOOKUP($A219,Entry!A:E,5,FALSE)="Y","Y",""))</f>
        <v/>
      </c>
      <c r="P219" s="52" t="e">
        <f>VLOOKUP(Finish!A219,Summit!A:B,2,FALSE)</f>
        <v>#N/A</v>
      </c>
      <c r="Q219" s="52" t="str">
        <f>IF(AND(ROW()&gt;4,COUNTIF($N$4:$N219,$N219)=1),"*","")</f>
        <v/>
      </c>
      <c r="R219" s="75">
        <f>F219</f>
        <v>8.4722222222222213E-2</v>
      </c>
      <c r="S219" s="52">
        <f>H219</f>
        <v>216</v>
      </c>
    </row>
    <row r="220" spans="1:19" x14ac:dyDescent="0.25">
      <c r="A220" s="1"/>
      <c r="B220" s="73" t="str">
        <f>IF(A220="","ready",IF(COUNTIF(Entry!A:A,A220)=0,"unknown number",IF(MATCH(A220,A:A,0)&lt;ROW(),"duplicate number","OK")))</f>
        <v>ready</v>
      </c>
      <c r="C220" s="1">
        <f>C219</f>
        <v>2</v>
      </c>
      <c r="D220" s="1">
        <f>D219</f>
        <v>2</v>
      </c>
      <c r="E220" s="1"/>
      <c r="F220" s="75">
        <f>($C220+$D220/60+$E220/3600)/24</f>
        <v>8.4722222222222213E-2</v>
      </c>
      <c r="G220" s="74" t="str">
        <f>IF(ROW()&lt;5,"",IF(A220="","ready",IF(F220&lt;F219,"time error","OK")))</f>
        <v>ready</v>
      </c>
      <c r="H220" s="52">
        <f>ROW()-3</f>
        <v>217</v>
      </c>
      <c r="I220" s="52" t="str">
        <f>IF(A220="","",N220&amp;":"&amp;COUNTIF(N$4:N220,N220))</f>
        <v/>
      </c>
      <c r="J220" s="52" t="str">
        <f>IF(LEFT(N220,1)="L",COUNTIF(N$4:N220,"L*"),"")</f>
        <v/>
      </c>
      <c r="K220" s="52" t="str">
        <f>IF(LEFT(N220,1)="V","MV",IF(LEFT(N220,2)="LV","LV",""))</f>
        <v/>
      </c>
      <c r="L220" s="51" t="str">
        <f>IF(A220="","",VLOOKUP($A220,Entry!A:D,2,FALSE))</f>
        <v/>
      </c>
      <c r="M220" s="51" t="str">
        <f>IF(A220="","",VLOOKUP($A220,Entry!A:D,3,FALSE))</f>
        <v/>
      </c>
      <c r="N220" s="51" t="str">
        <f>IF(A220="","",IF(VLOOKUP($A220,Entry!A:D,4,FALSE)="","M",VLOOKUP($A220,Entry!A:D,4,FALSE)))</f>
        <v/>
      </c>
      <c r="O220" s="52" t="str">
        <f>IF(A220="","",IF(VLOOKUP($A220,Entry!A:E,5,FALSE)="Y","Y",""))</f>
        <v/>
      </c>
      <c r="P220" s="52" t="e">
        <f>VLOOKUP(Finish!A220,Summit!A:B,2,FALSE)</f>
        <v>#N/A</v>
      </c>
      <c r="Q220" s="52" t="str">
        <f>IF(AND(ROW()&gt;4,COUNTIF($N$4:$N220,$N220)=1),"*","")</f>
        <v/>
      </c>
      <c r="R220" s="75">
        <f>F220</f>
        <v>8.4722222222222213E-2</v>
      </c>
      <c r="S220" s="52">
        <f>H220</f>
        <v>217</v>
      </c>
    </row>
    <row r="221" spans="1:19" x14ac:dyDescent="0.25">
      <c r="A221" s="1"/>
      <c r="B221" s="73" t="str">
        <f>IF(A221="","ready",IF(COUNTIF(Entry!A:A,A221)=0,"unknown number",IF(MATCH(A221,A:A,0)&lt;ROW(),"duplicate number","OK")))</f>
        <v>ready</v>
      </c>
      <c r="C221" s="1">
        <f>C220</f>
        <v>2</v>
      </c>
      <c r="D221" s="1">
        <f>D220</f>
        <v>2</v>
      </c>
      <c r="E221" s="1"/>
      <c r="F221" s="75">
        <f>($C221+$D221/60+$E221/3600)/24</f>
        <v>8.4722222222222213E-2</v>
      </c>
      <c r="G221" s="74" t="str">
        <f>IF(ROW()&lt;5,"",IF(A221="","ready",IF(F221&lt;F220,"time error","OK")))</f>
        <v>ready</v>
      </c>
      <c r="H221" s="52">
        <f>ROW()-3</f>
        <v>218</v>
      </c>
      <c r="I221" s="52" t="str">
        <f>IF(A221="","",N221&amp;":"&amp;COUNTIF(N$4:N221,N221))</f>
        <v/>
      </c>
      <c r="J221" s="52" t="str">
        <f>IF(LEFT(N221,1)="L",COUNTIF(N$4:N221,"L*"),"")</f>
        <v/>
      </c>
      <c r="K221" s="52" t="str">
        <f>IF(LEFT(N221,1)="V","MV",IF(LEFT(N221,2)="LV","LV",""))</f>
        <v/>
      </c>
      <c r="L221" s="51" t="str">
        <f>IF(A221="","",VLOOKUP($A221,Entry!A:D,2,FALSE))</f>
        <v/>
      </c>
      <c r="M221" s="51" t="str">
        <f>IF(A221="","",VLOOKUP($A221,Entry!A:D,3,FALSE))</f>
        <v/>
      </c>
      <c r="N221" s="51" t="str">
        <f>IF(A221="","",IF(VLOOKUP($A221,Entry!A:D,4,FALSE)="","M",VLOOKUP($A221,Entry!A:D,4,FALSE)))</f>
        <v/>
      </c>
      <c r="O221" s="52" t="str">
        <f>IF(A221="","",IF(VLOOKUP($A221,Entry!A:E,5,FALSE)="Y","Y",""))</f>
        <v/>
      </c>
      <c r="P221" s="52" t="e">
        <f>VLOOKUP(Finish!A221,Summit!A:B,2,FALSE)</f>
        <v>#N/A</v>
      </c>
      <c r="Q221" s="52" t="str">
        <f>IF(AND(ROW()&gt;4,COUNTIF($N$4:$N221,$N221)=1),"*","")</f>
        <v/>
      </c>
      <c r="R221" s="75">
        <f>F221</f>
        <v>8.4722222222222213E-2</v>
      </c>
      <c r="S221" s="52">
        <f>H221</f>
        <v>218</v>
      </c>
    </row>
    <row r="222" spans="1:19" x14ac:dyDescent="0.25">
      <c r="A222" s="1"/>
      <c r="B222" s="73" t="str">
        <f>IF(A222="","ready",IF(COUNTIF(Entry!A:A,A222)=0,"unknown number",IF(MATCH(A222,A:A,0)&lt;ROW(),"duplicate number","OK")))</f>
        <v>ready</v>
      </c>
      <c r="C222" s="1">
        <f>C221</f>
        <v>2</v>
      </c>
      <c r="D222" s="1">
        <f>D221</f>
        <v>2</v>
      </c>
      <c r="E222" s="1"/>
      <c r="F222" s="75">
        <f>($C222+$D222/60+$E222/3600)/24</f>
        <v>8.4722222222222213E-2</v>
      </c>
      <c r="G222" s="74" t="str">
        <f>IF(ROW()&lt;5,"",IF(A222="","ready",IF(F222&lt;F221,"time error","OK")))</f>
        <v>ready</v>
      </c>
      <c r="H222" s="52">
        <f>ROW()-3</f>
        <v>219</v>
      </c>
      <c r="I222" s="52" t="str">
        <f>IF(A222="","",N222&amp;":"&amp;COUNTIF(N$4:N222,N222))</f>
        <v/>
      </c>
      <c r="J222" s="52" t="str">
        <f>IF(LEFT(N222,1)="L",COUNTIF(N$4:N222,"L*"),"")</f>
        <v/>
      </c>
      <c r="K222" s="52" t="str">
        <f>IF(LEFT(N222,1)="V","MV",IF(LEFT(N222,2)="LV","LV",""))</f>
        <v/>
      </c>
      <c r="L222" s="51" t="str">
        <f>IF(A222="","",VLOOKUP($A222,Entry!A:D,2,FALSE))</f>
        <v/>
      </c>
      <c r="M222" s="51" t="str">
        <f>IF(A222="","",VLOOKUP($A222,Entry!A:D,3,FALSE))</f>
        <v/>
      </c>
      <c r="N222" s="51" t="str">
        <f>IF(A222="","",IF(VLOOKUP($A222,Entry!A:D,4,FALSE)="","M",VLOOKUP($A222,Entry!A:D,4,FALSE)))</f>
        <v/>
      </c>
      <c r="O222" s="52" t="str">
        <f>IF(A222="","",IF(VLOOKUP($A222,Entry!A:E,5,FALSE)="Y","Y",""))</f>
        <v/>
      </c>
      <c r="P222" s="52" t="e">
        <f>VLOOKUP(Finish!A222,Summit!A:B,2,FALSE)</f>
        <v>#N/A</v>
      </c>
      <c r="Q222" s="52" t="str">
        <f>IF(AND(ROW()&gt;4,COUNTIF($N$4:$N222,$N222)=1),"*","")</f>
        <v/>
      </c>
      <c r="R222" s="75">
        <f>F222</f>
        <v>8.4722222222222213E-2</v>
      </c>
      <c r="S222" s="52">
        <f>H222</f>
        <v>219</v>
      </c>
    </row>
    <row r="223" spans="1:19" x14ac:dyDescent="0.25">
      <c r="A223" s="1"/>
      <c r="B223" s="73" t="str">
        <f>IF(A223="","ready",IF(COUNTIF(Entry!A:A,A223)=0,"unknown number",IF(MATCH(A223,A:A,0)&lt;ROW(),"duplicate number","OK")))</f>
        <v>ready</v>
      </c>
      <c r="C223" s="1">
        <f>C222</f>
        <v>2</v>
      </c>
      <c r="D223" s="1">
        <f>D222</f>
        <v>2</v>
      </c>
      <c r="E223" s="1"/>
      <c r="F223" s="75">
        <f>($C223+$D223/60+$E223/3600)/24</f>
        <v>8.4722222222222213E-2</v>
      </c>
      <c r="G223" s="74" t="str">
        <f>IF(ROW()&lt;5,"",IF(A223="","ready",IF(F223&lt;F222,"time error","OK")))</f>
        <v>ready</v>
      </c>
      <c r="H223" s="52">
        <f>ROW()-3</f>
        <v>220</v>
      </c>
      <c r="I223" s="52" t="str">
        <f>IF(A223="","",N223&amp;":"&amp;COUNTIF(N$4:N223,N223))</f>
        <v/>
      </c>
      <c r="J223" s="52" t="str">
        <f>IF(LEFT(N223,1)="L",COUNTIF(N$4:N223,"L*"),"")</f>
        <v/>
      </c>
      <c r="K223" s="52" t="str">
        <f>IF(LEFT(N223,1)="V","MV",IF(LEFT(N223,2)="LV","LV",""))</f>
        <v/>
      </c>
      <c r="L223" s="51" t="str">
        <f>IF(A223="","",VLOOKUP($A223,Entry!A:D,2,FALSE))</f>
        <v/>
      </c>
      <c r="M223" s="51" t="str">
        <f>IF(A223="","",VLOOKUP($A223,Entry!A:D,3,FALSE))</f>
        <v/>
      </c>
      <c r="N223" s="51" t="str">
        <f>IF(A223="","",IF(VLOOKUP($A223,Entry!A:D,4,FALSE)="","M",VLOOKUP($A223,Entry!A:D,4,FALSE)))</f>
        <v/>
      </c>
      <c r="O223" s="52" t="str">
        <f>IF(A223="","",IF(VLOOKUP($A223,Entry!A:E,5,FALSE)="Y","Y",""))</f>
        <v/>
      </c>
      <c r="P223" s="52" t="e">
        <f>VLOOKUP(Finish!A223,Summit!A:B,2,FALSE)</f>
        <v>#N/A</v>
      </c>
      <c r="Q223" s="52" t="str">
        <f>IF(AND(ROW()&gt;4,COUNTIF($N$4:$N223,$N223)=1),"*","")</f>
        <v/>
      </c>
      <c r="R223" s="75">
        <f>F223</f>
        <v>8.4722222222222213E-2</v>
      </c>
      <c r="S223" s="52">
        <f>H223</f>
        <v>220</v>
      </c>
    </row>
    <row r="224" spans="1:19" x14ac:dyDescent="0.25">
      <c r="A224" s="1"/>
      <c r="B224" s="73" t="str">
        <f>IF(A224="","ready",IF(COUNTIF(Entry!A:A,A224)=0,"unknown number",IF(MATCH(A224,A:A,0)&lt;ROW(),"duplicate number","OK")))</f>
        <v>ready</v>
      </c>
      <c r="C224" s="1">
        <f>C223</f>
        <v>2</v>
      </c>
      <c r="D224" s="1">
        <f>D223</f>
        <v>2</v>
      </c>
      <c r="E224" s="1"/>
      <c r="F224" s="75">
        <f>($C224+$D224/60+$E224/3600)/24</f>
        <v>8.4722222222222213E-2</v>
      </c>
      <c r="G224" s="74" t="str">
        <f>IF(ROW()&lt;5,"",IF(A224="","ready",IF(F224&lt;F223,"time error","OK")))</f>
        <v>ready</v>
      </c>
      <c r="H224" s="52">
        <f>ROW()-3</f>
        <v>221</v>
      </c>
      <c r="I224" s="52" t="str">
        <f>IF(A224="","",N224&amp;":"&amp;COUNTIF(N$4:N224,N224))</f>
        <v/>
      </c>
      <c r="J224" s="52" t="str">
        <f>IF(LEFT(N224,1)="L",COUNTIF(N$4:N224,"L*"),"")</f>
        <v/>
      </c>
      <c r="K224" s="52" t="str">
        <f>IF(LEFT(N224,1)="V","MV",IF(LEFT(N224,2)="LV","LV",""))</f>
        <v/>
      </c>
      <c r="L224" s="51" t="str">
        <f>IF(A224="","",VLOOKUP($A224,Entry!A:D,2,FALSE))</f>
        <v/>
      </c>
      <c r="M224" s="51" t="str">
        <f>IF(A224="","",VLOOKUP($A224,Entry!A:D,3,FALSE))</f>
        <v/>
      </c>
      <c r="N224" s="51" t="str">
        <f>IF(A224="","",IF(VLOOKUP($A224,Entry!A:D,4,FALSE)="","M",VLOOKUP($A224,Entry!A:D,4,FALSE)))</f>
        <v/>
      </c>
      <c r="O224" s="52" t="str">
        <f>IF(A224="","",IF(VLOOKUP($A224,Entry!A:E,5,FALSE)="Y","Y",""))</f>
        <v/>
      </c>
      <c r="P224" s="52" t="e">
        <f>VLOOKUP(Finish!A224,Summit!A:B,2,FALSE)</f>
        <v>#N/A</v>
      </c>
      <c r="Q224" s="52" t="str">
        <f>IF(AND(ROW()&gt;4,COUNTIF($N$4:$N224,$N224)=1),"*","")</f>
        <v/>
      </c>
      <c r="R224" s="75">
        <f>F224</f>
        <v>8.4722222222222213E-2</v>
      </c>
      <c r="S224" s="52">
        <f>H224</f>
        <v>221</v>
      </c>
    </row>
    <row r="225" spans="1:19" x14ac:dyDescent="0.25">
      <c r="A225" s="1"/>
      <c r="B225" s="73" t="str">
        <f>IF(A225="","ready",IF(COUNTIF(Entry!A:A,A225)=0,"unknown number",IF(MATCH(A225,A:A,0)&lt;ROW(),"duplicate number","OK")))</f>
        <v>ready</v>
      </c>
      <c r="C225" s="1">
        <f>C224</f>
        <v>2</v>
      </c>
      <c r="D225" s="1">
        <f>D224</f>
        <v>2</v>
      </c>
      <c r="E225" s="1"/>
      <c r="F225" s="75">
        <f>($C225+$D225/60+$E225/3600)/24</f>
        <v>8.4722222222222213E-2</v>
      </c>
      <c r="G225" s="74" t="str">
        <f>IF(ROW()&lt;5,"",IF(A225="","ready",IF(F225&lt;F224,"time error","OK")))</f>
        <v>ready</v>
      </c>
      <c r="H225" s="52">
        <f>ROW()-3</f>
        <v>222</v>
      </c>
      <c r="I225" s="52" t="str">
        <f>IF(A225="","",N225&amp;":"&amp;COUNTIF(N$4:N225,N225))</f>
        <v/>
      </c>
      <c r="J225" s="52" t="str">
        <f>IF(LEFT(N225,1)="L",COUNTIF(N$4:N225,"L*"),"")</f>
        <v/>
      </c>
      <c r="K225" s="52" t="str">
        <f>IF(LEFT(N225,1)="V","MV",IF(LEFT(N225,2)="LV","LV",""))</f>
        <v/>
      </c>
      <c r="L225" s="51" t="str">
        <f>IF(A225="","",VLOOKUP($A225,Entry!A:D,2,FALSE))</f>
        <v/>
      </c>
      <c r="M225" s="51" t="str">
        <f>IF(A225="","",VLOOKUP($A225,Entry!A:D,3,FALSE))</f>
        <v/>
      </c>
      <c r="N225" s="51" t="str">
        <f>IF(A225="","",IF(VLOOKUP($A225,Entry!A:D,4,FALSE)="","M",VLOOKUP($A225,Entry!A:D,4,FALSE)))</f>
        <v/>
      </c>
      <c r="O225" s="52" t="str">
        <f>IF(A225="","",IF(VLOOKUP($A225,Entry!A:E,5,FALSE)="Y","Y",""))</f>
        <v/>
      </c>
      <c r="P225" s="52" t="e">
        <f>VLOOKUP(Finish!A225,Summit!A:B,2,FALSE)</f>
        <v>#N/A</v>
      </c>
      <c r="Q225" s="52" t="str">
        <f>IF(AND(ROW()&gt;4,COUNTIF($N$4:$N225,$N225)=1),"*","")</f>
        <v/>
      </c>
      <c r="R225" s="75">
        <f>F225</f>
        <v>8.4722222222222213E-2</v>
      </c>
      <c r="S225" s="52">
        <f>H225</f>
        <v>222</v>
      </c>
    </row>
    <row r="226" spans="1:19" x14ac:dyDescent="0.25">
      <c r="A226" s="1"/>
      <c r="B226" s="73" t="str">
        <f>IF(A226="","ready",IF(COUNTIF(Entry!A:A,A226)=0,"unknown number",IF(MATCH(A226,A:A,0)&lt;ROW(),"duplicate number","OK")))</f>
        <v>ready</v>
      </c>
      <c r="C226" s="1">
        <f>C225</f>
        <v>2</v>
      </c>
      <c r="D226" s="1">
        <f>D225</f>
        <v>2</v>
      </c>
      <c r="E226" s="1"/>
      <c r="F226" s="75">
        <f>($C226+$D226/60+$E226/3600)/24</f>
        <v>8.4722222222222213E-2</v>
      </c>
      <c r="G226" s="74" t="str">
        <f>IF(ROW()&lt;5,"",IF(A226="","ready",IF(F226&lt;F225,"time error","OK")))</f>
        <v>ready</v>
      </c>
      <c r="H226" s="52">
        <f>ROW()-3</f>
        <v>223</v>
      </c>
      <c r="I226" s="52" t="str">
        <f>IF(A226="","",N226&amp;":"&amp;COUNTIF(N$4:N226,N226))</f>
        <v/>
      </c>
      <c r="J226" s="52" t="str">
        <f>IF(LEFT(N226,1)="L",COUNTIF(N$4:N226,"L*"),"")</f>
        <v/>
      </c>
      <c r="K226" s="52" t="str">
        <f>IF(LEFT(N226,1)="V","MV",IF(LEFT(N226,2)="LV","LV",""))</f>
        <v/>
      </c>
      <c r="L226" s="51" t="str">
        <f>IF(A226="","",VLOOKUP($A226,Entry!A:D,2,FALSE))</f>
        <v/>
      </c>
      <c r="M226" s="51" t="str">
        <f>IF(A226="","",VLOOKUP($A226,Entry!A:D,3,FALSE))</f>
        <v/>
      </c>
      <c r="N226" s="51" t="str">
        <f>IF(A226="","",IF(VLOOKUP($A226,Entry!A:D,4,FALSE)="","M",VLOOKUP($A226,Entry!A:D,4,FALSE)))</f>
        <v/>
      </c>
      <c r="O226" s="52" t="str">
        <f>IF(A226="","",IF(VLOOKUP($A226,Entry!A:E,5,FALSE)="Y","Y",""))</f>
        <v/>
      </c>
      <c r="P226" s="52" t="e">
        <f>VLOOKUP(Finish!A226,Summit!A:B,2,FALSE)</f>
        <v>#N/A</v>
      </c>
      <c r="Q226" s="52" t="str">
        <f>IF(AND(ROW()&gt;4,COUNTIF($N$4:$N226,$N226)=1),"*","")</f>
        <v/>
      </c>
      <c r="R226" s="75">
        <f>F226</f>
        <v>8.4722222222222213E-2</v>
      </c>
      <c r="S226" s="52">
        <f>H226</f>
        <v>223</v>
      </c>
    </row>
    <row r="227" spans="1:19" x14ac:dyDescent="0.25">
      <c r="A227" s="1"/>
      <c r="B227" s="73" t="str">
        <f>IF(A227="","ready",IF(COUNTIF(Entry!A:A,A227)=0,"unknown number",IF(MATCH(A227,A:A,0)&lt;ROW(),"duplicate number","OK")))</f>
        <v>ready</v>
      </c>
      <c r="C227" s="1">
        <f>C226</f>
        <v>2</v>
      </c>
      <c r="D227" s="1">
        <f>D226</f>
        <v>2</v>
      </c>
      <c r="E227" s="1"/>
      <c r="F227" s="75">
        <f>($C227+$D227/60+$E227/3600)/24</f>
        <v>8.4722222222222213E-2</v>
      </c>
      <c r="G227" s="74" t="str">
        <f>IF(ROW()&lt;5,"",IF(A227="","ready",IF(F227&lt;F226,"time error","OK")))</f>
        <v>ready</v>
      </c>
      <c r="H227" s="52">
        <f>ROW()-3</f>
        <v>224</v>
      </c>
      <c r="I227" s="52" t="str">
        <f>IF(A227="","",N227&amp;":"&amp;COUNTIF(N$4:N227,N227))</f>
        <v/>
      </c>
      <c r="J227" s="52" t="str">
        <f>IF(LEFT(N227,1)="L",COUNTIF(N$4:N227,"L*"),"")</f>
        <v/>
      </c>
      <c r="K227" s="52" t="str">
        <f>IF(LEFT(N227,1)="V","MV",IF(LEFT(N227,2)="LV","LV",""))</f>
        <v/>
      </c>
      <c r="L227" s="51" t="str">
        <f>IF(A227="","",VLOOKUP($A227,Entry!A:D,2,FALSE))</f>
        <v/>
      </c>
      <c r="M227" s="51" t="str">
        <f>IF(A227="","",VLOOKUP($A227,Entry!A:D,3,FALSE))</f>
        <v/>
      </c>
      <c r="N227" s="51" t="str">
        <f>IF(A227="","",IF(VLOOKUP($A227,Entry!A:D,4,FALSE)="","M",VLOOKUP($A227,Entry!A:D,4,FALSE)))</f>
        <v/>
      </c>
      <c r="O227" s="52" t="str">
        <f>IF(A227="","",IF(VLOOKUP($A227,Entry!A:E,5,FALSE)="Y","Y",""))</f>
        <v/>
      </c>
      <c r="P227" s="52" t="e">
        <f>VLOOKUP(Finish!A227,Summit!A:B,2,FALSE)</f>
        <v>#N/A</v>
      </c>
      <c r="Q227" s="52" t="str">
        <f>IF(AND(ROW()&gt;4,COUNTIF($N$4:$N227,$N227)=1),"*","")</f>
        <v/>
      </c>
      <c r="R227" s="75">
        <f>F227</f>
        <v>8.4722222222222213E-2</v>
      </c>
      <c r="S227" s="52">
        <f>H227</f>
        <v>224</v>
      </c>
    </row>
    <row r="228" spans="1:19" x14ac:dyDescent="0.25">
      <c r="A228" s="1"/>
      <c r="B228" s="73" t="str">
        <f>IF(A228="","ready",IF(COUNTIF(Entry!A:A,A228)=0,"unknown number",IF(MATCH(A228,A:A,0)&lt;ROW(),"duplicate number","OK")))</f>
        <v>ready</v>
      </c>
      <c r="C228" s="1">
        <f>C227</f>
        <v>2</v>
      </c>
      <c r="D228" s="1">
        <f>D227</f>
        <v>2</v>
      </c>
      <c r="E228" s="1"/>
      <c r="F228" s="75">
        <f>($C228+$D228/60+$E228/3600)/24</f>
        <v>8.4722222222222213E-2</v>
      </c>
      <c r="G228" s="74" t="str">
        <f>IF(ROW()&lt;5,"",IF(A228="","ready",IF(F228&lt;F227,"time error","OK")))</f>
        <v>ready</v>
      </c>
      <c r="H228" s="52">
        <f>ROW()-3</f>
        <v>225</v>
      </c>
      <c r="I228" s="52" t="str">
        <f>IF(A228="","",N228&amp;":"&amp;COUNTIF(N$4:N228,N228))</f>
        <v/>
      </c>
      <c r="J228" s="52" t="str">
        <f>IF(LEFT(N228,1)="L",COUNTIF(N$4:N228,"L*"),"")</f>
        <v/>
      </c>
      <c r="K228" s="52" t="str">
        <f>IF(LEFT(N228,1)="V","MV",IF(LEFT(N228,2)="LV","LV",""))</f>
        <v/>
      </c>
      <c r="L228" s="51" t="str">
        <f>IF(A228="","",VLOOKUP($A228,Entry!A:D,2,FALSE))</f>
        <v/>
      </c>
      <c r="M228" s="51" t="str">
        <f>IF(A228="","",VLOOKUP($A228,Entry!A:D,3,FALSE))</f>
        <v/>
      </c>
      <c r="N228" s="51" t="str">
        <f>IF(A228="","",IF(VLOOKUP($A228,Entry!A:D,4,FALSE)="","M",VLOOKUP($A228,Entry!A:D,4,FALSE)))</f>
        <v/>
      </c>
      <c r="O228" s="52" t="str">
        <f>IF(A228="","",IF(VLOOKUP($A228,Entry!A:E,5,FALSE)="Y","Y",""))</f>
        <v/>
      </c>
      <c r="P228" s="52" t="e">
        <f>VLOOKUP(Finish!A228,Summit!A:B,2,FALSE)</f>
        <v>#N/A</v>
      </c>
      <c r="Q228" s="52" t="str">
        <f>IF(AND(ROW()&gt;4,COUNTIF($N$4:$N228,$N228)=1),"*","")</f>
        <v/>
      </c>
      <c r="R228" s="75">
        <f>F228</f>
        <v>8.4722222222222213E-2</v>
      </c>
      <c r="S228" s="52">
        <f>H228</f>
        <v>225</v>
      </c>
    </row>
    <row r="229" spans="1:19" x14ac:dyDescent="0.25">
      <c r="A229" s="1"/>
      <c r="B229" s="73" t="str">
        <f>IF(A229="","ready",IF(COUNTIF(Entry!A:A,A229)=0,"unknown number",IF(MATCH(A229,A:A,0)&lt;ROW(),"duplicate number","OK")))</f>
        <v>ready</v>
      </c>
      <c r="C229" s="1">
        <f>C228</f>
        <v>2</v>
      </c>
      <c r="D229" s="1">
        <f>D228</f>
        <v>2</v>
      </c>
      <c r="E229" s="1"/>
      <c r="F229" s="75">
        <f>($C229+$D229/60+$E229/3600)/24</f>
        <v>8.4722222222222213E-2</v>
      </c>
      <c r="G229" s="74" t="str">
        <f>IF(ROW()&lt;5,"",IF(A229="","ready",IF(F229&lt;F228,"time error","OK")))</f>
        <v>ready</v>
      </c>
      <c r="H229" s="52">
        <f>ROW()-3</f>
        <v>226</v>
      </c>
      <c r="I229" s="52" t="str">
        <f>IF(A229="","",N229&amp;":"&amp;COUNTIF(N$4:N229,N229))</f>
        <v/>
      </c>
      <c r="J229" s="52" t="str">
        <f>IF(LEFT(N229,1)="L",COUNTIF(N$4:N229,"L*"),"")</f>
        <v/>
      </c>
      <c r="K229" s="52" t="str">
        <f>IF(LEFT(N229,1)="V","MV",IF(LEFT(N229,2)="LV","LV",""))</f>
        <v/>
      </c>
      <c r="L229" s="51" t="str">
        <f>IF(A229="","",VLOOKUP($A229,Entry!A:D,2,FALSE))</f>
        <v/>
      </c>
      <c r="M229" s="51" t="str">
        <f>IF(A229="","",VLOOKUP($A229,Entry!A:D,3,FALSE))</f>
        <v/>
      </c>
      <c r="N229" s="51" t="str">
        <f>IF(A229="","",IF(VLOOKUP($A229,Entry!A:D,4,FALSE)="","M",VLOOKUP($A229,Entry!A:D,4,FALSE)))</f>
        <v/>
      </c>
      <c r="O229" s="52" t="str">
        <f>IF(A229="","",IF(VLOOKUP($A229,Entry!A:E,5,FALSE)="Y","Y",""))</f>
        <v/>
      </c>
      <c r="P229" s="52" t="e">
        <f>VLOOKUP(Finish!A229,Summit!A:B,2,FALSE)</f>
        <v>#N/A</v>
      </c>
      <c r="Q229" s="52" t="str">
        <f>IF(AND(ROW()&gt;4,COUNTIF($N$4:$N229,$N229)=1),"*","")</f>
        <v/>
      </c>
      <c r="R229" s="75">
        <f>F229</f>
        <v>8.4722222222222213E-2</v>
      </c>
      <c r="S229" s="52">
        <f>H229</f>
        <v>226</v>
      </c>
    </row>
    <row r="230" spans="1:19" x14ac:dyDescent="0.25">
      <c r="A230" s="1"/>
      <c r="B230" s="73" t="str">
        <f>IF(A230="","ready",IF(COUNTIF(Entry!A:A,A230)=0,"unknown number",IF(MATCH(A230,A:A,0)&lt;ROW(),"duplicate number","OK")))</f>
        <v>ready</v>
      </c>
      <c r="C230" s="1">
        <f>C229</f>
        <v>2</v>
      </c>
      <c r="D230" s="1">
        <f>D229</f>
        <v>2</v>
      </c>
      <c r="E230" s="1"/>
      <c r="F230" s="75">
        <f>($C230+$D230/60+$E230/3600)/24</f>
        <v>8.4722222222222213E-2</v>
      </c>
      <c r="G230" s="74" t="str">
        <f>IF(ROW()&lt;5,"",IF(A230="","ready",IF(F230&lt;F229,"time error","OK")))</f>
        <v>ready</v>
      </c>
      <c r="H230" s="52">
        <f>ROW()-3</f>
        <v>227</v>
      </c>
      <c r="I230" s="52" t="str">
        <f>IF(A230="","",N230&amp;":"&amp;COUNTIF(N$4:N230,N230))</f>
        <v/>
      </c>
      <c r="J230" s="52" t="str">
        <f>IF(LEFT(N230,1)="L",COUNTIF(N$4:N230,"L*"),"")</f>
        <v/>
      </c>
      <c r="K230" s="52" t="str">
        <f>IF(LEFT(N230,1)="V","MV",IF(LEFT(N230,2)="LV","LV",""))</f>
        <v/>
      </c>
      <c r="L230" s="51" t="str">
        <f>IF(A230="","",VLOOKUP($A230,Entry!A:D,2,FALSE))</f>
        <v/>
      </c>
      <c r="M230" s="51" t="str">
        <f>IF(A230="","",VLOOKUP($A230,Entry!A:D,3,FALSE))</f>
        <v/>
      </c>
      <c r="N230" s="51" t="str">
        <f>IF(A230="","",IF(VLOOKUP($A230,Entry!A:D,4,FALSE)="","M",VLOOKUP($A230,Entry!A:D,4,FALSE)))</f>
        <v/>
      </c>
      <c r="O230" s="52" t="str">
        <f>IF(A230="","",IF(VLOOKUP($A230,Entry!A:E,5,FALSE)="Y","Y",""))</f>
        <v/>
      </c>
      <c r="P230" s="52" t="e">
        <f>VLOOKUP(Finish!A230,Summit!A:B,2,FALSE)</f>
        <v>#N/A</v>
      </c>
      <c r="Q230" s="52" t="str">
        <f>IF(AND(ROW()&gt;4,COUNTIF($N$4:$N230,$N230)=1),"*","")</f>
        <v/>
      </c>
      <c r="R230" s="75">
        <f>F230</f>
        <v>8.4722222222222213E-2</v>
      </c>
      <c r="S230" s="52">
        <f>H230</f>
        <v>227</v>
      </c>
    </row>
    <row r="231" spans="1:19" x14ac:dyDescent="0.25">
      <c r="A231" s="1"/>
      <c r="B231" s="73" t="str">
        <f>IF(A231="","ready",IF(COUNTIF(Entry!A:A,A231)=0,"unknown number",IF(MATCH(A231,A:A,0)&lt;ROW(),"duplicate number","OK")))</f>
        <v>ready</v>
      </c>
      <c r="C231" s="1">
        <f>C230</f>
        <v>2</v>
      </c>
      <c r="D231" s="1">
        <f>D230</f>
        <v>2</v>
      </c>
      <c r="E231" s="1"/>
      <c r="F231" s="75">
        <f>($C231+$D231/60+$E231/3600)/24</f>
        <v>8.4722222222222213E-2</v>
      </c>
      <c r="G231" s="74" t="str">
        <f>IF(ROW()&lt;5,"",IF(A231="","ready",IF(F231&lt;F230,"time error","OK")))</f>
        <v>ready</v>
      </c>
      <c r="H231" s="52">
        <f>ROW()-3</f>
        <v>228</v>
      </c>
      <c r="I231" s="52" t="str">
        <f>IF(A231="","",N231&amp;":"&amp;COUNTIF(N$4:N231,N231))</f>
        <v/>
      </c>
      <c r="J231" s="52" t="str">
        <f>IF(LEFT(N231,1)="L",COUNTIF(N$4:N231,"L*"),"")</f>
        <v/>
      </c>
      <c r="K231" s="52" t="str">
        <f>IF(LEFT(N231,1)="V","MV",IF(LEFT(N231,2)="LV","LV",""))</f>
        <v/>
      </c>
      <c r="L231" s="51" t="str">
        <f>IF(A231="","",VLOOKUP($A231,Entry!A:D,2,FALSE))</f>
        <v/>
      </c>
      <c r="M231" s="51" t="str">
        <f>IF(A231="","",VLOOKUP($A231,Entry!A:D,3,FALSE))</f>
        <v/>
      </c>
      <c r="N231" s="51" t="str">
        <f>IF(A231="","",IF(VLOOKUP($A231,Entry!A:D,4,FALSE)="","M",VLOOKUP($A231,Entry!A:D,4,FALSE)))</f>
        <v/>
      </c>
      <c r="O231" s="52" t="str">
        <f>IF(A231="","",IF(VLOOKUP($A231,Entry!A:E,5,FALSE)="Y","Y",""))</f>
        <v/>
      </c>
      <c r="P231" s="52" t="e">
        <f>VLOOKUP(Finish!A231,Summit!A:B,2,FALSE)</f>
        <v>#N/A</v>
      </c>
      <c r="Q231" s="52" t="str">
        <f>IF(AND(ROW()&gt;4,COUNTIF($N$4:$N231,$N231)=1),"*","")</f>
        <v/>
      </c>
      <c r="R231" s="75">
        <f>F231</f>
        <v>8.4722222222222213E-2</v>
      </c>
      <c r="S231" s="52">
        <f>H231</f>
        <v>228</v>
      </c>
    </row>
    <row r="232" spans="1:19" x14ac:dyDescent="0.25">
      <c r="A232" s="1"/>
      <c r="B232" s="73" t="str">
        <f>IF(A232="","ready",IF(COUNTIF(Entry!A:A,A232)=0,"unknown number",IF(MATCH(A232,A:A,0)&lt;ROW(),"duplicate number","OK")))</f>
        <v>ready</v>
      </c>
      <c r="C232" s="1">
        <f>C231</f>
        <v>2</v>
      </c>
      <c r="D232" s="1">
        <f>D231</f>
        <v>2</v>
      </c>
      <c r="E232" s="1"/>
      <c r="F232" s="75">
        <f>($C232+$D232/60+$E232/3600)/24</f>
        <v>8.4722222222222213E-2</v>
      </c>
      <c r="G232" s="74" t="str">
        <f>IF(ROW()&lt;5,"",IF(A232="","ready",IF(F232&lt;F231,"time error","OK")))</f>
        <v>ready</v>
      </c>
      <c r="H232" s="52">
        <f>ROW()-3</f>
        <v>229</v>
      </c>
      <c r="I232" s="52" t="str">
        <f>IF(A232="","",N232&amp;":"&amp;COUNTIF(N$4:N232,N232))</f>
        <v/>
      </c>
      <c r="J232" s="52" t="str">
        <f>IF(LEFT(N232,1)="L",COUNTIF(N$4:N232,"L*"),"")</f>
        <v/>
      </c>
      <c r="K232" s="52" t="str">
        <f>IF(LEFT(N232,1)="V","MV",IF(LEFT(N232,2)="LV","LV",""))</f>
        <v/>
      </c>
      <c r="L232" s="51" t="str">
        <f>IF(A232="","",VLOOKUP($A232,Entry!A:D,2,FALSE))</f>
        <v/>
      </c>
      <c r="M232" s="51" t="str">
        <f>IF(A232="","",VLOOKUP($A232,Entry!A:D,3,FALSE))</f>
        <v/>
      </c>
      <c r="N232" s="51" t="str">
        <f>IF(A232="","",IF(VLOOKUP($A232,Entry!A:D,4,FALSE)="","M",VLOOKUP($A232,Entry!A:D,4,FALSE)))</f>
        <v/>
      </c>
      <c r="O232" s="52" t="str">
        <f>IF(A232="","",IF(VLOOKUP($A232,Entry!A:E,5,FALSE)="Y","Y",""))</f>
        <v/>
      </c>
      <c r="P232" s="52" t="e">
        <f>VLOOKUP(Finish!A232,Summit!A:B,2,FALSE)</f>
        <v>#N/A</v>
      </c>
      <c r="Q232" s="52" t="str">
        <f>IF(AND(ROW()&gt;4,COUNTIF($N$4:$N232,$N232)=1),"*","")</f>
        <v/>
      </c>
      <c r="R232" s="75">
        <f>F232</f>
        <v>8.4722222222222213E-2</v>
      </c>
      <c r="S232" s="52">
        <f>H232</f>
        <v>229</v>
      </c>
    </row>
    <row r="233" spans="1:19" x14ac:dyDescent="0.25">
      <c r="A233" s="1"/>
      <c r="B233" s="73" t="str">
        <f>IF(A233="","ready",IF(COUNTIF(Entry!A:A,A233)=0,"unknown number",IF(MATCH(A233,A:A,0)&lt;ROW(),"duplicate number","OK")))</f>
        <v>ready</v>
      </c>
      <c r="C233" s="1">
        <f>C232</f>
        <v>2</v>
      </c>
      <c r="D233" s="1">
        <f>D232</f>
        <v>2</v>
      </c>
      <c r="E233" s="1"/>
      <c r="F233" s="75">
        <f>($C233+$D233/60+$E233/3600)/24</f>
        <v>8.4722222222222213E-2</v>
      </c>
      <c r="G233" s="74" t="str">
        <f>IF(ROW()&lt;5,"",IF(A233="","ready",IF(F233&lt;F232,"time error","OK")))</f>
        <v>ready</v>
      </c>
      <c r="H233" s="52">
        <f>ROW()-3</f>
        <v>230</v>
      </c>
      <c r="I233" s="52" t="str">
        <f>IF(A233="","",N233&amp;":"&amp;COUNTIF(N$4:N233,N233))</f>
        <v/>
      </c>
      <c r="J233" s="52" t="str">
        <f>IF(LEFT(N233,1)="L",COUNTIF(N$4:N233,"L*"),"")</f>
        <v/>
      </c>
      <c r="K233" s="52" t="str">
        <f>IF(LEFT(N233,1)="V","MV",IF(LEFT(N233,2)="LV","LV",""))</f>
        <v/>
      </c>
      <c r="L233" s="51" t="str">
        <f>IF(A233="","",VLOOKUP($A233,Entry!A:D,2,FALSE))</f>
        <v/>
      </c>
      <c r="M233" s="51" t="str">
        <f>IF(A233="","",VLOOKUP($A233,Entry!A:D,3,FALSE))</f>
        <v/>
      </c>
      <c r="N233" s="51" t="str">
        <f>IF(A233="","",IF(VLOOKUP($A233,Entry!A:D,4,FALSE)="","M",VLOOKUP($A233,Entry!A:D,4,FALSE)))</f>
        <v/>
      </c>
      <c r="O233" s="52" t="str">
        <f>IF(A233="","",IF(VLOOKUP($A233,Entry!A:E,5,FALSE)="Y","Y",""))</f>
        <v/>
      </c>
      <c r="P233" s="52" t="e">
        <f>VLOOKUP(Finish!A233,Summit!A:B,2,FALSE)</f>
        <v>#N/A</v>
      </c>
      <c r="Q233" s="52" t="str">
        <f>IF(AND(ROW()&gt;4,COUNTIF($N$4:$N233,$N233)=1),"*","")</f>
        <v/>
      </c>
      <c r="R233" s="75">
        <f>F233</f>
        <v>8.4722222222222213E-2</v>
      </c>
      <c r="S233" s="52">
        <f>H233</f>
        <v>230</v>
      </c>
    </row>
    <row r="234" spans="1:19" x14ac:dyDescent="0.25">
      <c r="A234" s="1"/>
      <c r="B234" s="73" t="str">
        <f>IF(A234="","ready",IF(COUNTIF(Entry!A:A,A234)=0,"unknown number",IF(MATCH(A234,A:A,0)&lt;ROW(),"duplicate number","OK")))</f>
        <v>ready</v>
      </c>
      <c r="C234" s="1">
        <f>C233</f>
        <v>2</v>
      </c>
      <c r="D234" s="1">
        <f>D233</f>
        <v>2</v>
      </c>
      <c r="E234" s="1"/>
      <c r="F234" s="75">
        <f>($C234+$D234/60+$E234/3600)/24</f>
        <v>8.4722222222222213E-2</v>
      </c>
      <c r="G234" s="74" t="str">
        <f>IF(ROW()&lt;5,"",IF(A234="","ready",IF(F234&lt;F233,"time error","OK")))</f>
        <v>ready</v>
      </c>
      <c r="H234" s="52">
        <f>ROW()-3</f>
        <v>231</v>
      </c>
      <c r="I234" s="52" t="str">
        <f>IF(A234="","",N234&amp;":"&amp;COUNTIF(N$4:N234,N234))</f>
        <v/>
      </c>
      <c r="J234" s="52" t="str">
        <f>IF(LEFT(N234,1)="L",COUNTIF(N$4:N234,"L*"),"")</f>
        <v/>
      </c>
      <c r="K234" s="52" t="str">
        <f>IF(LEFT(N234,1)="V","MV",IF(LEFT(N234,2)="LV","LV",""))</f>
        <v/>
      </c>
      <c r="L234" s="51" t="str">
        <f>IF(A234="","",VLOOKUP($A234,Entry!A:D,2,FALSE))</f>
        <v/>
      </c>
      <c r="M234" s="51" t="str">
        <f>IF(A234="","",VLOOKUP($A234,Entry!A:D,3,FALSE))</f>
        <v/>
      </c>
      <c r="N234" s="51" t="str">
        <f>IF(A234="","",IF(VLOOKUP($A234,Entry!A:D,4,FALSE)="","M",VLOOKUP($A234,Entry!A:D,4,FALSE)))</f>
        <v/>
      </c>
      <c r="O234" s="52" t="str">
        <f>IF(A234="","",IF(VLOOKUP($A234,Entry!A:E,5,FALSE)="Y","Y",""))</f>
        <v/>
      </c>
      <c r="P234" s="52" t="e">
        <f>VLOOKUP(Finish!A234,Summit!A:B,2,FALSE)</f>
        <v>#N/A</v>
      </c>
      <c r="Q234" s="52" t="str">
        <f>IF(AND(ROW()&gt;4,COUNTIF($N$4:$N234,$N234)=1),"*","")</f>
        <v/>
      </c>
      <c r="R234" s="75">
        <f>F234</f>
        <v>8.4722222222222213E-2</v>
      </c>
      <c r="S234" s="52">
        <f>H234</f>
        <v>231</v>
      </c>
    </row>
    <row r="235" spans="1:19" x14ac:dyDescent="0.25">
      <c r="A235" s="1"/>
      <c r="B235" s="73" t="str">
        <f>IF(A235="","ready",IF(COUNTIF(Entry!A:A,A235)=0,"unknown number",IF(MATCH(A235,A:A,0)&lt;ROW(),"duplicate number","OK")))</f>
        <v>ready</v>
      </c>
      <c r="C235" s="1">
        <f>C234</f>
        <v>2</v>
      </c>
      <c r="D235" s="1">
        <f>D234</f>
        <v>2</v>
      </c>
      <c r="E235" s="1"/>
      <c r="F235" s="75">
        <f>($C235+$D235/60+$E235/3600)/24</f>
        <v>8.4722222222222213E-2</v>
      </c>
      <c r="G235" s="74" t="str">
        <f>IF(ROW()&lt;5,"",IF(A235="","ready",IF(F235&lt;F234,"time error","OK")))</f>
        <v>ready</v>
      </c>
      <c r="H235" s="52">
        <f>ROW()-3</f>
        <v>232</v>
      </c>
      <c r="I235" s="52" t="str">
        <f>IF(A235="","",N235&amp;":"&amp;COUNTIF(N$4:N235,N235))</f>
        <v/>
      </c>
      <c r="J235" s="52" t="str">
        <f>IF(LEFT(N235,1)="L",COUNTIF(N$4:N235,"L*"),"")</f>
        <v/>
      </c>
      <c r="K235" s="52" t="str">
        <f>IF(LEFT(N235,1)="V","MV",IF(LEFT(N235,2)="LV","LV",""))</f>
        <v/>
      </c>
      <c r="L235" s="51" t="str">
        <f>IF(A235="","",VLOOKUP($A235,Entry!A:D,2,FALSE))</f>
        <v/>
      </c>
      <c r="M235" s="51" t="str">
        <f>IF(A235="","",VLOOKUP($A235,Entry!A:D,3,FALSE))</f>
        <v/>
      </c>
      <c r="N235" s="51" t="str">
        <f>IF(A235="","",IF(VLOOKUP($A235,Entry!A:D,4,FALSE)="","M",VLOOKUP($A235,Entry!A:D,4,FALSE)))</f>
        <v/>
      </c>
      <c r="O235" s="52" t="str">
        <f>IF(A235="","",IF(VLOOKUP($A235,Entry!A:E,5,FALSE)="Y","Y",""))</f>
        <v/>
      </c>
      <c r="P235" s="52" t="e">
        <f>VLOOKUP(Finish!A235,Summit!A:B,2,FALSE)</f>
        <v>#N/A</v>
      </c>
      <c r="Q235" s="52" t="str">
        <f>IF(AND(ROW()&gt;4,COUNTIF($N$4:$N235,$N235)=1),"*","")</f>
        <v/>
      </c>
      <c r="R235" s="75">
        <f>F235</f>
        <v>8.4722222222222213E-2</v>
      </c>
      <c r="S235" s="52">
        <f>H235</f>
        <v>232</v>
      </c>
    </row>
    <row r="236" spans="1:19" x14ac:dyDescent="0.25">
      <c r="A236" s="1"/>
      <c r="B236" s="73" t="str">
        <f>IF(A236="","ready",IF(COUNTIF(Entry!A:A,A236)=0,"unknown number",IF(MATCH(A236,A:A,0)&lt;ROW(),"duplicate number","OK")))</f>
        <v>ready</v>
      </c>
      <c r="C236" s="1">
        <f>C235</f>
        <v>2</v>
      </c>
      <c r="D236" s="1">
        <f>D235</f>
        <v>2</v>
      </c>
      <c r="E236" s="1"/>
      <c r="F236" s="75">
        <f>($C236+$D236/60+$E236/3600)/24</f>
        <v>8.4722222222222213E-2</v>
      </c>
      <c r="G236" s="74" t="str">
        <f>IF(ROW()&lt;5,"",IF(A236="","ready",IF(F236&lt;F235,"time error","OK")))</f>
        <v>ready</v>
      </c>
      <c r="H236" s="52">
        <f>ROW()-3</f>
        <v>233</v>
      </c>
      <c r="I236" s="52" t="str">
        <f>IF(A236="","",N236&amp;":"&amp;COUNTIF(N$4:N236,N236))</f>
        <v/>
      </c>
      <c r="J236" s="52" t="str">
        <f>IF(LEFT(N236,1)="L",COUNTIF(N$4:N236,"L*"),"")</f>
        <v/>
      </c>
      <c r="K236" s="52" t="str">
        <f>IF(LEFT(N236,1)="V","MV",IF(LEFT(N236,2)="LV","LV",""))</f>
        <v/>
      </c>
      <c r="L236" s="51" t="str">
        <f>IF(A236="","",VLOOKUP($A236,Entry!A:D,2,FALSE))</f>
        <v/>
      </c>
      <c r="M236" s="51" t="str">
        <f>IF(A236="","",VLOOKUP($A236,Entry!A:D,3,FALSE))</f>
        <v/>
      </c>
      <c r="N236" s="51" t="str">
        <f>IF(A236="","",IF(VLOOKUP($A236,Entry!A:D,4,FALSE)="","M",VLOOKUP($A236,Entry!A:D,4,FALSE)))</f>
        <v/>
      </c>
      <c r="O236" s="52" t="str">
        <f>IF(A236="","",IF(VLOOKUP($A236,Entry!A:E,5,FALSE)="Y","Y",""))</f>
        <v/>
      </c>
      <c r="P236" s="52" t="e">
        <f>VLOOKUP(Finish!A236,Summit!A:B,2,FALSE)</f>
        <v>#N/A</v>
      </c>
      <c r="Q236" s="52" t="str">
        <f>IF(AND(ROW()&gt;4,COUNTIF($N$4:$N236,$N236)=1),"*","")</f>
        <v/>
      </c>
      <c r="R236" s="75">
        <f>F236</f>
        <v>8.4722222222222213E-2</v>
      </c>
      <c r="S236" s="52">
        <f>H236</f>
        <v>233</v>
      </c>
    </row>
    <row r="237" spans="1:19" x14ac:dyDescent="0.25">
      <c r="A237" s="1"/>
      <c r="B237" s="73" t="str">
        <f>IF(A237="","ready",IF(COUNTIF(Entry!A:A,A237)=0,"unknown number",IF(MATCH(A237,A:A,0)&lt;ROW(),"duplicate number","OK")))</f>
        <v>ready</v>
      </c>
      <c r="C237" s="1">
        <f>C236</f>
        <v>2</v>
      </c>
      <c r="D237" s="1">
        <f>D236</f>
        <v>2</v>
      </c>
      <c r="E237" s="1"/>
      <c r="F237" s="75">
        <f>($C237+$D237/60+$E237/3600)/24</f>
        <v>8.4722222222222213E-2</v>
      </c>
      <c r="G237" s="74" t="str">
        <f>IF(ROW()&lt;5,"",IF(A237="","ready",IF(F237&lt;F236,"time error","OK")))</f>
        <v>ready</v>
      </c>
      <c r="H237" s="52">
        <f>ROW()-3</f>
        <v>234</v>
      </c>
      <c r="I237" s="52" t="str">
        <f>IF(A237="","",N237&amp;":"&amp;COUNTIF(N$4:N237,N237))</f>
        <v/>
      </c>
      <c r="J237" s="52" t="str">
        <f>IF(LEFT(N237,1)="L",COUNTIF(N$4:N237,"L*"),"")</f>
        <v/>
      </c>
      <c r="K237" s="52" t="str">
        <f>IF(LEFT(N237,1)="V","MV",IF(LEFT(N237,2)="LV","LV",""))</f>
        <v/>
      </c>
      <c r="L237" s="51" t="str">
        <f>IF(A237="","",VLOOKUP($A237,Entry!A:D,2,FALSE))</f>
        <v/>
      </c>
      <c r="M237" s="51" t="str">
        <f>IF(A237="","",VLOOKUP($A237,Entry!A:D,3,FALSE))</f>
        <v/>
      </c>
      <c r="N237" s="51" t="str">
        <f>IF(A237="","",IF(VLOOKUP($A237,Entry!A:D,4,FALSE)="","M",VLOOKUP($A237,Entry!A:D,4,FALSE)))</f>
        <v/>
      </c>
      <c r="O237" s="52" t="str">
        <f>IF(A237="","",IF(VLOOKUP($A237,Entry!A:E,5,FALSE)="Y","Y",""))</f>
        <v/>
      </c>
      <c r="P237" s="52" t="e">
        <f>VLOOKUP(Finish!A237,Summit!A:B,2,FALSE)</f>
        <v>#N/A</v>
      </c>
      <c r="Q237" s="52" t="str">
        <f>IF(AND(ROW()&gt;4,COUNTIF($N$4:$N237,$N237)=1),"*","")</f>
        <v/>
      </c>
      <c r="R237" s="75">
        <f>F237</f>
        <v>8.4722222222222213E-2</v>
      </c>
      <c r="S237" s="52">
        <f>H237</f>
        <v>234</v>
      </c>
    </row>
    <row r="238" spans="1:19" x14ac:dyDescent="0.25">
      <c r="A238" s="1"/>
      <c r="B238" s="73" t="str">
        <f>IF(A238="","ready",IF(COUNTIF(Entry!A:A,A238)=0,"unknown number",IF(MATCH(A238,A:A,0)&lt;ROW(),"duplicate number","OK")))</f>
        <v>ready</v>
      </c>
      <c r="C238" s="1">
        <f>C237</f>
        <v>2</v>
      </c>
      <c r="D238" s="1">
        <f>D237</f>
        <v>2</v>
      </c>
      <c r="E238" s="1"/>
      <c r="F238" s="75">
        <f>($C238+$D238/60+$E238/3600)/24</f>
        <v>8.4722222222222213E-2</v>
      </c>
      <c r="G238" s="74" t="str">
        <f>IF(ROW()&lt;5,"",IF(A238="","ready",IF(F238&lt;F237,"time error","OK")))</f>
        <v>ready</v>
      </c>
      <c r="H238" s="52">
        <f>ROW()-3</f>
        <v>235</v>
      </c>
      <c r="I238" s="52" t="str">
        <f>IF(A238="","",N238&amp;":"&amp;COUNTIF(N$4:N238,N238))</f>
        <v/>
      </c>
      <c r="J238" s="52" t="str">
        <f>IF(LEFT(N238,1)="L",COUNTIF(N$4:N238,"L*"),"")</f>
        <v/>
      </c>
      <c r="K238" s="52" t="str">
        <f>IF(LEFT(N238,1)="V","MV",IF(LEFT(N238,2)="LV","LV",""))</f>
        <v/>
      </c>
      <c r="L238" s="51" t="str">
        <f>IF(A238="","",VLOOKUP($A238,Entry!A:D,2,FALSE))</f>
        <v/>
      </c>
      <c r="M238" s="51" t="str">
        <f>IF(A238="","",VLOOKUP($A238,Entry!A:D,3,FALSE))</f>
        <v/>
      </c>
      <c r="N238" s="51" t="str">
        <f>IF(A238="","",IF(VLOOKUP($A238,Entry!A:D,4,FALSE)="","M",VLOOKUP($A238,Entry!A:D,4,FALSE)))</f>
        <v/>
      </c>
      <c r="O238" s="52" t="str">
        <f>IF(A238="","",IF(VLOOKUP($A238,Entry!A:E,5,FALSE)="Y","Y",""))</f>
        <v/>
      </c>
      <c r="P238" s="52" t="e">
        <f>VLOOKUP(Finish!A238,Summit!A:B,2,FALSE)</f>
        <v>#N/A</v>
      </c>
      <c r="Q238" s="52" t="str">
        <f>IF(AND(ROW()&gt;4,COUNTIF($N$4:$N238,$N238)=1),"*","")</f>
        <v/>
      </c>
      <c r="R238" s="75">
        <f>F238</f>
        <v>8.4722222222222213E-2</v>
      </c>
      <c r="S238" s="52">
        <f>H238</f>
        <v>235</v>
      </c>
    </row>
    <row r="239" spans="1:19" x14ac:dyDescent="0.25">
      <c r="A239" s="1"/>
      <c r="B239" s="73" t="str">
        <f>IF(A239="","ready",IF(COUNTIF(Entry!A:A,A239)=0,"unknown number",IF(MATCH(A239,A:A,0)&lt;ROW(),"duplicate number","OK")))</f>
        <v>ready</v>
      </c>
      <c r="C239" s="1">
        <f>C238</f>
        <v>2</v>
      </c>
      <c r="D239" s="1">
        <f>D238</f>
        <v>2</v>
      </c>
      <c r="E239" s="1"/>
      <c r="F239" s="75">
        <f>($C239+$D239/60+$E239/3600)/24</f>
        <v>8.4722222222222213E-2</v>
      </c>
      <c r="G239" s="74" t="str">
        <f>IF(ROW()&lt;5,"",IF(A239="","ready",IF(F239&lt;F238,"time error","OK")))</f>
        <v>ready</v>
      </c>
      <c r="H239" s="52">
        <f>ROW()-3</f>
        <v>236</v>
      </c>
      <c r="I239" s="52" t="str">
        <f>IF(A239="","",N239&amp;":"&amp;COUNTIF(N$4:N239,N239))</f>
        <v/>
      </c>
      <c r="J239" s="52" t="str">
        <f>IF(LEFT(N239,1)="L",COUNTIF(N$4:N239,"L*"),"")</f>
        <v/>
      </c>
      <c r="K239" s="52" t="str">
        <f>IF(LEFT(N239,1)="V","MV",IF(LEFT(N239,2)="LV","LV",""))</f>
        <v/>
      </c>
      <c r="L239" s="51" t="str">
        <f>IF(A239="","",VLOOKUP($A239,Entry!A:D,2,FALSE))</f>
        <v/>
      </c>
      <c r="M239" s="51" t="str">
        <f>IF(A239="","",VLOOKUP($A239,Entry!A:D,3,FALSE))</f>
        <v/>
      </c>
      <c r="N239" s="51" t="str">
        <f>IF(A239="","",IF(VLOOKUP($A239,Entry!A:D,4,FALSE)="","M",VLOOKUP($A239,Entry!A:D,4,FALSE)))</f>
        <v/>
      </c>
      <c r="O239" s="52" t="str">
        <f>IF(A239="","",IF(VLOOKUP($A239,Entry!A:E,5,FALSE)="Y","Y",""))</f>
        <v/>
      </c>
      <c r="P239" s="52" t="e">
        <f>VLOOKUP(Finish!A239,Summit!A:B,2,FALSE)</f>
        <v>#N/A</v>
      </c>
      <c r="Q239" s="52" t="str">
        <f>IF(AND(ROW()&gt;4,COUNTIF($N$4:$N239,$N239)=1),"*","")</f>
        <v/>
      </c>
      <c r="R239" s="75">
        <f>F239</f>
        <v>8.4722222222222213E-2</v>
      </c>
      <c r="S239" s="52">
        <f>H239</f>
        <v>236</v>
      </c>
    </row>
    <row r="240" spans="1:19" x14ac:dyDescent="0.25">
      <c r="A240" s="1"/>
      <c r="B240" s="73" t="str">
        <f>IF(A240="","ready",IF(COUNTIF(Entry!A:A,A240)=0,"unknown number",IF(MATCH(A240,A:A,0)&lt;ROW(),"duplicate number","OK")))</f>
        <v>ready</v>
      </c>
      <c r="C240" s="1">
        <f>C239</f>
        <v>2</v>
      </c>
      <c r="D240" s="1">
        <f>D239</f>
        <v>2</v>
      </c>
      <c r="E240" s="1"/>
      <c r="F240" s="75">
        <f>($C240+$D240/60+$E240/3600)/24</f>
        <v>8.4722222222222213E-2</v>
      </c>
      <c r="G240" s="74" t="str">
        <f>IF(ROW()&lt;5,"",IF(A240="","ready",IF(F240&lt;F239,"time error","OK")))</f>
        <v>ready</v>
      </c>
      <c r="H240" s="52">
        <f>ROW()-3</f>
        <v>237</v>
      </c>
      <c r="I240" s="52" t="str">
        <f>IF(A240="","",N240&amp;":"&amp;COUNTIF(N$4:N240,N240))</f>
        <v/>
      </c>
      <c r="J240" s="52" t="str">
        <f>IF(LEFT(N240,1)="L",COUNTIF(N$4:N240,"L*"),"")</f>
        <v/>
      </c>
      <c r="K240" s="52" t="str">
        <f>IF(LEFT(N240,1)="V","MV",IF(LEFT(N240,2)="LV","LV",""))</f>
        <v/>
      </c>
      <c r="L240" s="51" t="str">
        <f>IF(A240="","",VLOOKUP($A240,Entry!A:D,2,FALSE))</f>
        <v/>
      </c>
      <c r="M240" s="51" t="str">
        <f>IF(A240="","",VLOOKUP($A240,Entry!A:D,3,FALSE))</f>
        <v/>
      </c>
      <c r="N240" s="51" t="str">
        <f>IF(A240="","",IF(VLOOKUP($A240,Entry!A:D,4,FALSE)="","M",VLOOKUP($A240,Entry!A:D,4,FALSE)))</f>
        <v/>
      </c>
      <c r="O240" s="52" t="str">
        <f>IF(A240="","",IF(VLOOKUP($A240,Entry!A:E,5,FALSE)="Y","Y",""))</f>
        <v/>
      </c>
      <c r="P240" s="52" t="e">
        <f>VLOOKUP(Finish!A240,Summit!A:B,2,FALSE)</f>
        <v>#N/A</v>
      </c>
      <c r="Q240" s="52" t="str">
        <f>IF(AND(ROW()&gt;4,COUNTIF($N$4:$N240,$N240)=1),"*","")</f>
        <v/>
      </c>
      <c r="R240" s="75">
        <f>F240</f>
        <v>8.4722222222222213E-2</v>
      </c>
      <c r="S240" s="52">
        <f>H240</f>
        <v>237</v>
      </c>
    </row>
    <row r="241" spans="1:19" x14ac:dyDescent="0.25">
      <c r="A241" s="1"/>
      <c r="B241" s="73" t="str">
        <f>IF(A241="","ready",IF(COUNTIF(Entry!A:A,A241)=0,"unknown number",IF(MATCH(A241,A:A,0)&lt;ROW(),"duplicate number","OK")))</f>
        <v>ready</v>
      </c>
      <c r="C241" s="1">
        <f>C240</f>
        <v>2</v>
      </c>
      <c r="D241" s="1">
        <f>D240</f>
        <v>2</v>
      </c>
      <c r="E241" s="1"/>
      <c r="F241" s="75">
        <f>($C241+$D241/60+$E241/3600)/24</f>
        <v>8.4722222222222213E-2</v>
      </c>
      <c r="G241" s="74" t="str">
        <f>IF(ROW()&lt;5,"",IF(A241="","ready",IF(F241&lt;F240,"time error","OK")))</f>
        <v>ready</v>
      </c>
      <c r="H241" s="52">
        <f>ROW()-3</f>
        <v>238</v>
      </c>
      <c r="I241" s="52" t="str">
        <f>IF(A241="","",N241&amp;":"&amp;COUNTIF(N$4:N241,N241))</f>
        <v/>
      </c>
      <c r="J241" s="52" t="str">
        <f>IF(LEFT(N241,1)="L",COUNTIF(N$4:N241,"L*"),"")</f>
        <v/>
      </c>
      <c r="K241" s="52" t="str">
        <f>IF(LEFT(N241,1)="V","MV",IF(LEFT(N241,2)="LV","LV",""))</f>
        <v/>
      </c>
      <c r="L241" s="51" t="str">
        <f>IF(A241="","",VLOOKUP($A241,Entry!A:D,2,FALSE))</f>
        <v/>
      </c>
      <c r="M241" s="51" t="str">
        <f>IF(A241="","",VLOOKUP($A241,Entry!A:D,3,FALSE))</f>
        <v/>
      </c>
      <c r="N241" s="51" t="str">
        <f>IF(A241="","",IF(VLOOKUP($A241,Entry!A:D,4,FALSE)="","M",VLOOKUP($A241,Entry!A:D,4,FALSE)))</f>
        <v/>
      </c>
      <c r="O241" s="52" t="str">
        <f>IF(A241="","",IF(VLOOKUP($A241,Entry!A:E,5,FALSE)="Y","Y",""))</f>
        <v/>
      </c>
      <c r="P241" s="52" t="e">
        <f>VLOOKUP(Finish!A241,Summit!A:B,2,FALSE)</f>
        <v>#N/A</v>
      </c>
      <c r="Q241" s="52" t="str">
        <f>IF(AND(ROW()&gt;4,COUNTIF($N$4:$N241,$N241)=1),"*","")</f>
        <v/>
      </c>
      <c r="R241" s="75">
        <f>F241</f>
        <v>8.4722222222222213E-2</v>
      </c>
      <c r="S241" s="52">
        <f>H241</f>
        <v>238</v>
      </c>
    </row>
    <row r="242" spans="1:19" x14ac:dyDescent="0.25">
      <c r="A242" s="1"/>
      <c r="B242" s="73" t="str">
        <f>IF(A242="","ready",IF(COUNTIF(Entry!A:A,A242)=0,"unknown number",IF(MATCH(A242,A:A,0)&lt;ROW(),"duplicate number","OK")))</f>
        <v>ready</v>
      </c>
      <c r="C242" s="1">
        <f>C241</f>
        <v>2</v>
      </c>
      <c r="D242" s="1">
        <f>D241</f>
        <v>2</v>
      </c>
      <c r="E242" s="1"/>
      <c r="F242" s="75">
        <f>($C242+$D242/60+$E242/3600)/24</f>
        <v>8.4722222222222213E-2</v>
      </c>
      <c r="G242" s="74" t="str">
        <f>IF(ROW()&lt;5,"",IF(A242="","ready",IF(F242&lt;F241,"time error","OK")))</f>
        <v>ready</v>
      </c>
      <c r="H242" s="52">
        <f>ROW()-3</f>
        <v>239</v>
      </c>
      <c r="I242" s="52" t="str">
        <f>IF(A242="","",N242&amp;":"&amp;COUNTIF(N$4:N242,N242))</f>
        <v/>
      </c>
      <c r="J242" s="52" t="str">
        <f>IF(LEFT(N242,1)="L",COUNTIF(N$4:N242,"L*"),"")</f>
        <v/>
      </c>
      <c r="K242" s="52" t="str">
        <f>IF(LEFT(N242,1)="V","MV",IF(LEFT(N242,2)="LV","LV",""))</f>
        <v/>
      </c>
      <c r="L242" s="51" t="str">
        <f>IF(A242="","",VLOOKUP($A242,Entry!A:D,2,FALSE))</f>
        <v/>
      </c>
      <c r="M242" s="51" t="str">
        <f>IF(A242="","",VLOOKUP($A242,Entry!A:D,3,FALSE))</f>
        <v/>
      </c>
      <c r="N242" s="51" t="str">
        <f>IF(A242="","",IF(VLOOKUP($A242,Entry!A:D,4,FALSE)="","M",VLOOKUP($A242,Entry!A:D,4,FALSE)))</f>
        <v/>
      </c>
      <c r="O242" s="52" t="str">
        <f>IF(A242="","",IF(VLOOKUP($A242,Entry!A:E,5,FALSE)="Y","Y",""))</f>
        <v/>
      </c>
      <c r="P242" s="52" t="e">
        <f>VLOOKUP(Finish!A242,Summit!A:B,2,FALSE)</f>
        <v>#N/A</v>
      </c>
      <c r="Q242" s="52" t="str">
        <f>IF(AND(ROW()&gt;4,COUNTIF($N$4:$N242,$N242)=1),"*","")</f>
        <v/>
      </c>
      <c r="R242" s="75">
        <f>F242</f>
        <v>8.4722222222222213E-2</v>
      </c>
      <c r="S242" s="52">
        <f>H242</f>
        <v>239</v>
      </c>
    </row>
    <row r="243" spans="1:19" x14ac:dyDescent="0.25">
      <c r="A243" s="1"/>
      <c r="B243" s="73" t="str">
        <f>IF(A243="","ready",IF(COUNTIF(Entry!A:A,A243)=0,"unknown number",IF(MATCH(A243,A:A,0)&lt;ROW(),"duplicate number","OK")))</f>
        <v>ready</v>
      </c>
      <c r="C243" s="1">
        <f>C242</f>
        <v>2</v>
      </c>
      <c r="D243" s="1">
        <f>D242</f>
        <v>2</v>
      </c>
      <c r="E243" s="1"/>
      <c r="F243" s="75">
        <f>($C243+$D243/60+$E243/3600)/24</f>
        <v>8.4722222222222213E-2</v>
      </c>
      <c r="G243" s="74" t="str">
        <f>IF(ROW()&lt;5,"",IF(A243="","ready",IF(F243&lt;F242,"time error","OK")))</f>
        <v>ready</v>
      </c>
      <c r="H243" s="52">
        <f>ROW()-3</f>
        <v>240</v>
      </c>
      <c r="I243" s="52" t="str">
        <f>IF(A243="","",N243&amp;":"&amp;COUNTIF(N$4:N243,N243))</f>
        <v/>
      </c>
      <c r="J243" s="52" t="str">
        <f>IF(LEFT(N243,1)="L",COUNTIF(N$4:N243,"L*"),"")</f>
        <v/>
      </c>
      <c r="K243" s="52" t="str">
        <f>IF(LEFT(N243,1)="V","MV",IF(LEFT(N243,2)="LV","LV",""))</f>
        <v/>
      </c>
      <c r="L243" s="51" t="str">
        <f>IF(A243="","",VLOOKUP($A243,Entry!A:D,2,FALSE))</f>
        <v/>
      </c>
      <c r="M243" s="51" t="str">
        <f>IF(A243="","",VLOOKUP($A243,Entry!A:D,3,FALSE))</f>
        <v/>
      </c>
      <c r="N243" s="51" t="str">
        <f>IF(A243="","",IF(VLOOKUP($A243,Entry!A:D,4,FALSE)="","M",VLOOKUP($A243,Entry!A:D,4,FALSE)))</f>
        <v/>
      </c>
      <c r="O243" s="52" t="str">
        <f>IF(A243="","",IF(VLOOKUP($A243,Entry!A:E,5,FALSE)="Y","Y",""))</f>
        <v/>
      </c>
      <c r="P243" s="52" t="e">
        <f>VLOOKUP(Finish!A243,Summit!A:B,2,FALSE)</f>
        <v>#N/A</v>
      </c>
      <c r="Q243" s="52" t="str">
        <f>IF(AND(ROW()&gt;4,COUNTIF($N$4:$N243,$N243)=1),"*","")</f>
        <v/>
      </c>
      <c r="R243" s="75">
        <f>F243</f>
        <v>8.4722222222222213E-2</v>
      </c>
      <c r="S243" s="52">
        <f>H243</f>
        <v>240</v>
      </c>
    </row>
    <row r="244" spans="1:19" x14ac:dyDescent="0.25">
      <c r="A244" s="1"/>
      <c r="B244" s="73" t="str">
        <f>IF(A244="","ready",IF(COUNTIF(Entry!A:A,A244)=0,"unknown number",IF(MATCH(A244,A:A,0)&lt;ROW(),"duplicate number","OK")))</f>
        <v>ready</v>
      </c>
      <c r="C244" s="1">
        <f>C243</f>
        <v>2</v>
      </c>
      <c r="D244" s="1">
        <f>D243</f>
        <v>2</v>
      </c>
      <c r="E244" s="1"/>
      <c r="F244" s="75">
        <f>($C244+$D244/60+$E244/3600)/24</f>
        <v>8.4722222222222213E-2</v>
      </c>
      <c r="G244" s="74" t="str">
        <f>IF(ROW()&lt;5,"",IF(A244="","ready",IF(F244&lt;F243,"time error","OK")))</f>
        <v>ready</v>
      </c>
      <c r="H244" s="52">
        <f>ROW()-3</f>
        <v>241</v>
      </c>
      <c r="I244" s="52" t="str">
        <f>IF(A244="","",N244&amp;":"&amp;COUNTIF(N$4:N244,N244))</f>
        <v/>
      </c>
      <c r="J244" s="52" t="str">
        <f>IF(LEFT(N244,1)="L",COUNTIF(N$4:N244,"L*"),"")</f>
        <v/>
      </c>
      <c r="K244" s="52" t="str">
        <f>IF(LEFT(N244,1)="V","MV",IF(LEFT(N244,2)="LV","LV",""))</f>
        <v/>
      </c>
      <c r="L244" s="51" t="str">
        <f>IF(A244="","",VLOOKUP($A244,Entry!A:D,2,FALSE))</f>
        <v/>
      </c>
      <c r="M244" s="51" t="str">
        <f>IF(A244="","",VLOOKUP($A244,Entry!A:D,3,FALSE))</f>
        <v/>
      </c>
      <c r="N244" s="51" t="str">
        <f>IF(A244="","",IF(VLOOKUP($A244,Entry!A:D,4,FALSE)="","M",VLOOKUP($A244,Entry!A:D,4,FALSE)))</f>
        <v/>
      </c>
      <c r="O244" s="52" t="str">
        <f>IF(A244="","",IF(VLOOKUP($A244,Entry!A:E,5,FALSE)="Y","Y",""))</f>
        <v/>
      </c>
      <c r="P244" s="52" t="e">
        <f>VLOOKUP(Finish!A244,Summit!A:B,2,FALSE)</f>
        <v>#N/A</v>
      </c>
      <c r="Q244" s="52" t="str">
        <f>IF(AND(ROW()&gt;4,COUNTIF($N$4:$N244,$N244)=1),"*","")</f>
        <v/>
      </c>
      <c r="R244" s="75">
        <f>F244</f>
        <v>8.4722222222222213E-2</v>
      </c>
      <c r="S244" s="52">
        <f>H244</f>
        <v>241</v>
      </c>
    </row>
    <row r="245" spans="1:19" x14ac:dyDescent="0.25">
      <c r="A245" s="1"/>
      <c r="B245" s="73" t="str">
        <f>IF(A245="","ready",IF(COUNTIF(Entry!A:A,A245)=0,"unknown number",IF(MATCH(A245,A:A,0)&lt;ROW(),"duplicate number","OK")))</f>
        <v>ready</v>
      </c>
      <c r="C245" s="1">
        <f>C244</f>
        <v>2</v>
      </c>
      <c r="D245" s="1">
        <f>D244</f>
        <v>2</v>
      </c>
      <c r="E245" s="1"/>
      <c r="F245" s="75">
        <f>($C245+$D245/60+$E245/3600)/24</f>
        <v>8.4722222222222213E-2</v>
      </c>
      <c r="G245" s="74" t="str">
        <f>IF(ROW()&lt;5,"",IF(A245="","ready",IF(F245&lt;F244,"time error","OK")))</f>
        <v>ready</v>
      </c>
      <c r="H245" s="52">
        <f>ROW()-3</f>
        <v>242</v>
      </c>
      <c r="I245" s="52" t="str">
        <f>IF(A245="","",N245&amp;":"&amp;COUNTIF(N$4:N245,N245))</f>
        <v/>
      </c>
      <c r="J245" s="52" t="str">
        <f>IF(LEFT(N245,1)="L",COUNTIF(N$4:N245,"L*"),"")</f>
        <v/>
      </c>
      <c r="K245" s="52" t="str">
        <f>IF(LEFT(N245,1)="V","MV",IF(LEFT(N245,2)="LV","LV",""))</f>
        <v/>
      </c>
      <c r="L245" s="51" t="str">
        <f>IF(A245="","",VLOOKUP($A245,Entry!A:D,2,FALSE))</f>
        <v/>
      </c>
      <c r="M245" s="51" t="str">
        <f>IF(A245="","",VLOOKUP($A245,Entry!A:D,3,FALSE))</f>
        <v/>
      </c>
      <c r="N245" s="51" t="str">
        <f>IF(A245="","",IF(VLOOKUP($A245,Entry!A:D,4,FALSE)="","M",VLOOKUP($A245,Entry!A:D,4,FALSE)))</f>
        <v/>
      </c>
      <c r="O245" s="52" t="str">
        <f>IF(A245="","",IF(VLOOKUP($A245,Entry!A:E,5,FALSE)="Y","Y",""))</f>
        <v/>
      </c>
      <c r="P245" s="52" t="e">
        <f>VLOOKUP(Finish!A245,Summit!A:B,2,FALSE)</f>
        <v>#N/A</v>
      </c>
      <c r="Q245" s="52" t="str">
        <f>IF(AND(ROW()&gt;4,COUNTIF($N$4:$N245,$N245)=1),"*","")</f>
        <v/>
      </c>
      <c r="R245" s="75">
        <f>F245</f>
        <v>8.4722222222222213E-2</v>
      </c>
      <c r="S245" s="52">
        <f>H245</f>
        <v>242</v>
      </c>
    </row>
    <row r="246" spans="1:19" x14ac:dyDescent="0.25">
      <c r="A246" s="1"/>
      <c r="B246" s="73" t="str">
        <f>IF(A246="","ready",IF(COUNTIF(Entry!A:A,A246)=0,"unknown number",IF(MATCH(A246,A:A,0)&lt;ROW(),"duplicate number","OK")))</f>
        <v>ready</v>
      </c>
      <c r="C246" s="1">
        <f>C245</f>
        <v>2</v>
      </c>
      <c r="D246" s="1">
        <f>D245</f>
        <v>2</v>
      </c>
      <c r="E246" s="1"/>
      <c r="F246" s="75">
        <f>($C246+$D246/60+$E246/3600)/24</f>
        <v>8.4722222222222213E-2</v>
      </c>
      <c r="G246" s="74" t="str">
        <f>IF(ROW()&lt;5,"",IF(A246="","ready",IF(F246&lt;F245,"time error","OK")))</f>
        <v>ready</v>
      </c>
      <c r="H246" s="52">
        <f>ROW()-3</f>
        <v>243</v>
      </c>
      <c r="I246" s="52" t="str">
        <f>IF(A246="","",N246&amp;":"&amp;COUNTIF(N$4:N246,N246))</f>
        <v/>
      </c>
      <c r="J246" s="52" t="str">
        <f>IF(LEFT(N246,1)="L",COUNTIF(N$4:N246,"L*"),"")</f>
        <v/>
      </c>
      <c r="K246" s="52" t="str">
        <f>IF(LEFT(N246,1)="V","MV",IF(LEFT(N246,2)="LV","LV",""))</f>
        <v/>
      </c>
      <c r="L246" s="51" t="str">
        <f>IF(A246="","",VLOOKUP($A246,Entry!A:D,2,FALSE))</f>
        <v/>
      </c>
      <c r="M246" s="51" t="str">
        <f>IF(A246="","",VLOOKUP($A246,Entry!A:D,3,FALSE))</f>
        <v/>
      </c>
      <c r="N246" s="51" t="str">
        <f>IF(A246="","",IF(VLOOKUP($A246,Entry!A:D,4,FALSE)="","M",VLOOKUP($A246,Entry!A:D,4,FALSE)))</f>
        <v/>
      </c>
      <c r="O246" s="52" t="str">
        <f>IF(A246="","",IF(VLOOKUP($A246,Entry!A:E,5,FALSE)="Y","Y",""))</f>
        <v/>
      </c>
      <c r="P246" s="52" t="e">
        <f>VLOOKUP(Finish!A246,Summit!A:B,2,FALSE)</f>
        <v>#N/A</v>
      </c>
      <c r="Q246" s="52" t="str">
        <f>IF(AND(ROW()&gt;4,COUNTIF($N$4:$N246,$N246)=1),"*","")</f>
        <v/>
      </c>
      <c r="R246" s="75">
        <f>F246</f>
        <v>8.4722222222222213E-2</v>
      </c>
      <c r="S246" s="52">
        <f>H246</f>
        <v>243</v>
      </c>
    </row>
    <row r="247" spans="1:19" x14ac:dyDescent="0.25">
      <c r="A247" s="1"/>
      <c r="B247" s="73" t="str">
        <f>IF(A247="","ready",IF(COUNTIF(Entry!A:A,A247)=0,"unknown number",IF(MATCH(A247,A:A,0)&lt;ROW(),"duplicate number","OK")))</f>
        <v>ready</v>
      </c>
      <c r="C247" s="1">
        <f>C246</f>
        <v>2</v>
      </c>
      <c r="D247" s="1">
        <f>D246</f>
        <v>2</v>
      </c>
      <c r="E247" s="1"/>
      <c r="F247" s="75">
        <f>($C247+$D247/60+$E247/3600)/24</f>
        <v>8.4722222222222213E-2</v>
      </c>
      <c r="G247" s="74" t="str">
        <f>IF(ROW()&lt;5,"",IF(A247="","ready",IF(F247&lt;F246,"time error","OK")))</f>
        <v>ready</v>
      </c>
      <c r="H247" s="52">
        <f>ROW()-3</f>
        <v>244</v>
      </c>
      <c r="I247" s="52" t="str">
        <f>IF(A247="","",N247&amp;":"&amp;COUNTIF(N$4:N247,N247))</f>
        <v/>
      </c>
      <c r="J247" s="52" t="str">
        <f>IF(LEFT(N247,1)="L",COUNTIF(N$4:N247,"L*"),"")</f>
        <v/>
      </c>
      <c r="K247" s="52" t="str">
        <f>IF(LEFT(N247,1)="V","MV",IF(LEFT(N247,2)="LV","LV",""))</f>
        <v/>
      </c>
      <c r="L247" s="51" t="str">
        <f>IF(A247="","",VLOOKUP($A247,Entry!A:D,2,FALSE))</f>
        <v/>
      </c>
      <c r="M247" s="51" t="str">
        <f>IF(A247="","",VLOOKUP($A247,Entry!A:D,3,FALSE))</f>
        <v/>
      </c>
      <c r="N247" s="51" t="str">
        <f>IF(A247="","",IF(VLOOKUP($A247,Entry!A:D,4,FALSE)="","M",VLOOKUP($A247,Entry!A:D,4,FALSE)))</f>
        <v/>
      </c>
      <c r="O247" s="52" t="str">
        <f>IF(A247="","",IF(VLOOKUP($A247,Entry!A:E,5,FALSE)="Y","Y",""))</f>
        <v/>
      </c>
      <c r="P247" s="52" t="e">
        <f>VLOOKUP(Finish!A247,Summit!A:B,2,FALSE)</f>
        <v>#N/A</v>
      </c>
      <c r="Q247" s="52" t="str">
        <f>IF(AND(ROW()&gt;4,COUNTIF($N$4:$N247,$N247)=1),"*","")</f>
        <v/>
      </c>
      <c r="R247" s="75">
        <f>F247</f>
        <v>8.4722222222222213E-2</v>
      </c>
      <c r="S247" s="52">
        <f>H247</f>
        <v>244</v>
      </c>
    </row>
    <row r="248" spans="1:19" x14ac:dyDescent="0.25">
      <c r="A248" s="1"/>
      <c r="B248" s="73" t="str">
        <f>IF(A248="","ready",IF(COUNTIF(Entry!A:A,A248)=0,"unknown number",IF(MATCH(A248,A:A,0)&lt;ROW(),"duplicate number","OK")))</f>
        <v>ready</v>
      </c>
      <c r="C248" s="1">
        <f>C247</f>
        <v>2</v>
      </c>
      <c r="D248" s="1">
        <f>D247</f>
        <v>2</v>
      </c>
      <c r="E248" s="1"/>
      <c r="F248" s="75">
        <f>($C248+$D248/60+$E248/3600)/24</f>
        <v>8.4722222222222213E-2</v>
      </c>
      <c r="G248" s="74" t="str">
        <f>IF(ROW()&lt;5,"",IF(A248="","ready",IF(F248&lt;F247,"time error","OK")))</f>
        <v>ready</v>
      </c>
      <c r="H248" s="52">
        <f>ROW()-3</f>
        <v>245</v>
      </c>
      <c r="I248" s="52" t="str">
        <f>IF(A248="","",N248&amp;":"&amp;COUNTIF(N$4:N248,N248))</f>
        <v/>
      </c>
      <c r="J248" s="52" t="str">
        <f>IF(LEFT(N248,1)="L",COUNTIF(N$4:N248,"L*"),"")</f>
        <v/>
      </c>
      <c r="K248" s="52" t="str">
        <f>IF(LEFT(N248,1)="V","MV",IF(LEFT(N248,2)="LV","LV",""))</f>
        <v/>
      </c>
      <c r="L248" s="51" t="str">
        <f>IF(A248="","",VLOOKUP($A248,Entry!A:D,2,FALSE))</f>
        <v/>
      </c>
      <c r="M248" s="51" t="str">
        <f>IF(A248="","",VLOOKUP($A248,Entry!A:D,3,FALSE))</f>
        <v/>
      </c>
      <c r="N248" s="51" t="str">
        <f>IF(A248="","",IF(VLOOKUP($A248,Entry!A:D,4,FALSE)="","M",VLOOKUP($A248,Entry!A:D,4,FALSE)))</f>
        <v/>
      </c>
      <c r="O248" s="52" t="str">
        <f>IF(A248="","",IF(VLOOKUP($A248,Entry!A:E,5,FALSE)="Y","Y",""))</f>
        <v/>
      </c>
      <c r="P248" s="52" t="e">
        <f>VLOOKUP(Finish!A248,Summit!A:B,2,FALSE)</f>
        <v>#N/A</v>
      </c>
      <c r="Q248" s="52" t="str">
        <f>IF(AND(ROW()&gt;4,COUNTIF($N$4:$N248,$N248)=1),"*","")</f>
        <v/>
      </c>
      <c r="R248" s="75">
        <f>F248</f>
        <v>8.4722222222222213E-2</v>
      </c>
      <c r="S248" s="52">
        <f>H248</f>
        <v>245</v>
      </c>
    </row>
    <row r="249" spans="1:19" x14ac:dyDescent="0.25">
      <c r="A249" s="1"/>
      <c r="B249" s="73" t="str">
        <f>IF(A249="","ready",IF(COUNTIF(Entry!A:A,A249)=0,"unknown number",IF(MATCH(A249,A:A,0)&lt;ROW(),"duplicate number","OK")))</f>
        <v>ready</v>
      </c>
      <c r="C249" s="1">
        <f>C248</f>
        <v>2</v>
      </c>
      <c r="D249" s="1">
        <f>D248</f>
        <v>2</v>
      </c>
      <c r="E249" s="1"/>
      <c r="F249" s="75">
        <f>($C249+$D249/60+$E249/3600)/24</f>
        <v>8.4722222222222213E-2</v>
      </c>
      <c r="G249" s="74" t="str">
        <f>IF(ROW()&lt;5,"",IF(A249="","ready",IF(F249&lt;F248,"time error","OK")))</f>
        <v>ready</v>
      </c>
      <c r="H249" s="52">
        <f>ROW()-3</f>
        <v>246</v>
      </c>
      <c r="I249" s="52" t="str">
        <f>IF(A249="","",N249&amp;":"&amp;COUNTIF(N$4:N249,N249))</f>
        <v/>
      </c>
      <c r="J249" s="52" t="str">
        <f>IF(LEFT(N249,1)="L",COUNTIF(N$4:N249,"L*"),"")</f>
        <v/>
      </c>
      <c r="K249" s="52" t="str">
        <f>IF(LEFT(N249,1)="V","MV",IF(LEFT(N249,2)="LV","LV",""))</f>
        <v/>
      </c>
      <c r="L249" s="51" t="str">
        <f>IF(A249="","",VLOOKUP($A249,Entry!A:D,2,FALSE))</f>
        <v/>
      </c>
      <c r="M249" s="51" t="str">
        <f>IF(A249="","",VLOOKUP($A249,Entry!A:D,3,FALSE))</f>
        <v/>
      </c>
      <c r="N249" s="51" t="str">
        <f>IF(A249="","",IF(VLOOKUP($A249,Entry!A:D,4,FALSE)="","M",VLOOKUP($A249,Entry!A:D,4,FALSE)))</f>
        <v/>
      </c>
      <c r="O249" s="52" t="str">
        <f>IF(A249="","",IF(VLOOKUP($A249,Entry!A:E,5,FALSE)="Y","Y",""))</f>
        <v/>
      </c>
      <c r="P249" s="52" t="e">
        <f>VLOOKUP(Finish!A249,Summit!A:B,2,FALSE)</f>
        <v>#N/A</v>
      </c>
      <c r="Q249" s="52" t="str">
        <f>IF(AND(ROW()&gt;4,COUNTIF($N$4:$N249,$N249)=1),"*","")</f>
        <v/>
      </c>
      <c r="R249" s="75">
        <f>F249</f>
        <v>8.4722222222222213E-2</v>
      </c>
      <c r="S249" s="52">
        <f>H249</f>
        <v>246</v>
      </c>
    </row>
    <row r="250" spans="1:19" x14ac:dyDescent="0.25">
      <c r="A250" s="1"/>
      <c r="B250" s="73" t="str">
        <f>IF(A250="","ready",IF(COUNTIF(Entry!A:A,A250)=0,"unknown number",IF(MATCH(A250,A:A,0)&lt;ROW(),"duplicate number","OK")))</f>
        <v>ready</v>
      </c>
      <c r="C250" s="1">
        <f>C249</f>
        <v>2</v>
      </c>
      <c r="D250" s="1">
        <f>D249</f>
        <v>2</v>
      </c>
      <c r="E250" s="1"/>
      <c r="F250" s="75">
        <f>($C250+$D250/60+$E250/3600)/24</f>
        <v>8.4722222222222213E-2</v>
      </c>
      <c r="G250" s="74" t="str">
        <f>IF(ROW()&lt;5,"",IF(A250="","ready",IF(F250&lt;F249,"time error","OK")))</f>
        <v>ready</v>
      </c>
      <c r="H250" s="52">
        <f>ROW()-3</f>
        <v>247</v>
      </c>
      <c r="I250" s="52" t="str">
        <f>IF(A250="","",N250&amp;":"&amp;COUNTIF(N$4:N250,N250))</f>
        <v/>
      </c>
      <c r="J250" s="52" t="str">
        <f>IF(LEFT(N250,1)="L",COUNTIF(N$4:N250,"L*"),"")</f>
        <v/>
      </c>
      <c r="K250" s="52" t="str">
        <f>IF(LEFT(N250,1)="V","MV",IF(LEFT(N250,2)="LV","LV",""))</f>
        <v/>
      </c>
      <c r="L250" s="51" t="str">
        <f>IF(A250="","",VLOOKUP($A250,Entry!A:D,2,FALSE))</f>
        <v/>
      </c>
      <c r="M250" s="51" t="str">
        <f>IF(A250="","",VLOOKUP($A250,Entry!A:D,3,FALSE))</f>
        <v/>
      </c>
      <c r="N250" s="51" t="str">
        <f>IF(A250="","",IF(VLOOKUP($A250,Entry!A:D,4,FALSE)="","M",VLOOKUP($A250,Entry!A:D,4,FALSE)))</f>
        <v/>
      </c>
      <c r="O250" s="52" t="str">
        <f>IF(A250="","",IF(VLOOKUP($A250,Entry!A:E,5,FALSE)="Y","Y",""))</f>
        <v/>
      </c>
      <c r="P250" s="52" t="e">
        <f>VLOOKUP(Finish!A250,Summit!A:B,2,FALSE)</f>
        <v>#N/A</v>
      </c>
      <c r="Q250" s="52" t="str">
        <f>IF(AND(ROW()&gt;4,COUNTIF($N$4:$N250,$N250)=1),"*","")</f>
        <v/>
      </c>
      <c r="R250" s="75">
        <f>F250</f>
        <v>8.4722222222222213E-2</v>
      </c>
      <c r="S250" s="52">
        <f>H250</f>
        <v>247</v>
      </c>
    </row>
    <row r="251" spans="1:19" x14ac:dyDescent="0.25">
      <c r="A251" s="1"/>
      <c r="B251" s="73" t="str">
        <f>IF(A251="","ready",IF(COUNTIF(Entry!A:A,A251)=0,"unknown number",IF(MATCH(A251,A:A,0)&lt;ROW(),"duplicate number","OK")))</f>
        <v>ready</v>
      </c>
      <c r="C251" s="1">
        <f>C250</f>
        <v>2</v>
      </c>
      <c r="D251" s="1">
        <f>D250</f>
        <v>2</v>
      </c>
      <c r="E251" s="1"/>
      <c r="F251" s="75">
        <f>($C251+$D251/60+$E251/3600)/24</f>
        <v>8.4722222222222213E-2</v>
      </c>
      <c r="G251" s="74" t="str">
        <f>IF(ROW()&lt;5,"",IF(A251="","ready",IF(F251&lt;F250,"time error","OK")))</f>
        <v>ready</v>
      </c>
      <c r="H251" s="52">
        <f>ROW()-3</f>
        <v>248</v>
      </c>
      <c r="I251" s="52" t="str">
        <f>IF(A251="","",N251&amp;":"&amp;COUNTIF(N$4:N251,N251))</f>
        <v/>
      </c>
      <c r="J251" s="52" t="str">
        <f>IF(LEFT(N251,1)="L",COUNTIF(N$4:N251,"L*"),"")</f>
        <v/>
      </c>
      <c r="K251" s="52" t="str">
        <f>IF(LEFT(N251,1)="V","MV",IF(LEFT(N251,2)="LV","LV",""))</f>
        <v/>
      </c>
      <c r="L251" s="51" t="str">
        <f>IF(A251="","",VLOOKUP($A251,Entry!A:D,2,FALSE))</f>
        <v/>
      </c>
      <c r="M251" s="51" t="str">
        <f>IF(A251="","",VLOOKUP($A251,Entry!A:D,3,FALSE))</f>
        <v/>
      </c>
      <c r="N251" s="51" t="str">
        <f>IF(A251="","",IF(VLOOKUP($A251,Entry!A:D,4,FALSE)="","M",VLOOKUP($A251,Entry!A:D,4,FALSE)))</f>
        <v/>
      </c>
      <c r="O251" s="52" t="str">
        <f>IF(A251="","",IF(VLOOKUP($A251,Entry!A:E,5,FALSE)="Y","Y",""))</f>
        <v/>
      </c>
      <c r="P251" s="52" t="e">
        <f>VLOOKUP(Finish!A251,Summit!A:B,2,FALSE)</f>
        <v>#N/A</v>
      </c>
      <c r="Q251" s="52" t="str">
        <f>IF(AND(ROW()&gt;4,COUNTIF($N$4:$N251,$N251)=1),"*","")</f>
        <v/>
      </c>
      <c r="R251" s="75">
        <f>F251</f>
        <v>8.4722222222222213E-2</v>
      </c>
      <c r="S251" s="52">
        <f>H251</f>
        <v>248</v>
      </c>
    </row>
    <row r="252" spans="1:19" x14ac:dyDescent="0.25">
      <c r="A252" s="1"/>
      <c r="B252" s="73" t="str">
        <f>IF(A252="","ready",IF(COUNTIF(Entry!A:A,A252)=0,"unknown number",IF(MATCH(A252,A:A,0)&lt;ROW(),"duplicate number","OK")))</f>
        <v>ready</v>
      </c>
      <c r="C252" s="1">
        <f>C251</f>
        <v>2</v>
      </c>
      <c r="D252" s="1">
        <f>D251</f>
        <v>2</v>
      </c>
      <c r="E252" s="1"/>
      <c r="F252" s="75">
        <f>($C252+$D252/60+$E252/3600)/24</f>
        <v>8.4722222222222213E-2</v>
      </c>
      <c r="G252" s="74" t="str">
        <f>IF(ROW()&lt;5,"",IF(A252="","ready",IF(F252&lt;F251,"time error","OK")))</f>
        <v>ready</v>
      </c>
      <c r="H252" s="52">
        <f>ROW()-3</f>
        <v>249</v>
      </c>
      <c r="I252" s="52" t="str">
        <f>IF(A252="","",N252&amp;":"&amp;COUNTIF(N$4:N252,N252))</f>
        <v/>
      </c>
      <c r="J252" s="52" t="str">
        <f>IF(LEFT(N252,1)="L",COUNTIF(N$4:N252,"L*"),"")</f>
        <v/>
      </c>
      <c r="K252" s="52" t="str">
        <f>IF(LEFT(N252,1)="V","MV",IF(LEFT(N252,2)="LV","LV",""))</f>
        <v/>
      </c>
      <c r="L252" s="51" t="str">
        <f>IF(A252="","",VLOOKUP($A252,Entry!A:D,2,FALSE))</f>
        <v/>
      </c>
      <c r="M252" s="51" t="str">
        <f>IF(A252="","",VLOOKUP($A252,Entry!A:D,3,FALSE))</f>
        <v/>
      </c>
      <c r="N252" s="51" t="str">
        <f>IF(A252="","",IF(VLOOKUP($A252,Entry!A:D,4,FALSE)="","M",VLOOKUP($A252,Entry!A:D,4,FALSE)))</f>
        <v/>
      </c>
      <c r="O252" s="52" t="str">
        <f>IF(A252="","",IF(VLOOKUP($A252,Entry!A:E,5,FALSE)="Y","Y",""))</f>
        <v/>
      </c>
      <c r="P252" s="52" t="e">
        <f>VLOOKUP(Finish!A252,Summit!A:B,2,FALSE)</f>
        <v>#N/A</v>
      </c>
      <c r="Q252" s="52" t="str">
        <f>IF(AND(ROW()&gt;4,COUNTIF($N$4:$N252,$N252)=1),"*","")</f>
        <v/>
      </c>
      <c r="R252" s="75">
        <f>F252</f>
        <v>8.4722222222222213E-2</v>
      </c>
      <c r="S252" s="52">
        <f>H252</f>
        <v>249</v>
      </c>
    </row>
    <row r="253" spans="1:19" x14ac:dyDescent="0.25">
      <c r="A253" s="1"/>
      <c r="B253" s="73" t="str">
        <f>IF(A253="","ready",IF(COUNTIF(Entry!A:A,A253)=0,"unknown number",IF(MATCH(A253,A:A,0)&lt;ROW(),"duplicate number","OK")))</f>
        <v>ready</v>
      </c>
      <c r="C253" s="1">
        <f>C252</f>
        <v>2</v>
      </c>
      <c r="D253" s="1">
        <f>D252</f>
        <v>2</v>
      </c>
      <c r="E253" s="1"/>
      <c r="F253" s="75">
        <f>($C253+$D253/60+$E253/3600)/24</f>
        <v>8.4722222222222213E-2</v>
      </c>
      <c r="G253" s="74" t="str">
        <f>IF(ROW()&lt;5,"",IF(A253="","ready",IF(F253&lt;F252,"time error","OK")))</f>
        <v>ready</v>
      </c>
      <c r="H253" s="52">
        <f>ROW()-3</f>
        <v>250</v>
      </c>
      <c r="I253" s="52" t="str">
        <f>IF(A253="","",N253&amp;":"&amp;COUNTIF(N$4:N253,N253))</f>
        <v/>
      </c>
      <c r="J253" s="52" t="str">
        <f>IF(LEFT(N253,1)="L",COUNTIF(N$4:N253,"L*"),"")</f>
        <v/>
      </c>
      <c r="K253" s="52" t="str">
        <f>IF(LEFT(N253,1)="V","MV",IF(LEFT(N253,2)="LV","LV",""))</f>
        <v/>
      </c>
      <c r="L253" s="51" t="str">
        <f>IF(A253="","",VLOOKUP($A253,Entry!A:D,2,FALSE))</f>
        <v/>
      </c>
      <c r="M253" s="51" t="str">
        <f>IF(A253="","",VLOOKUP($A253,Entry!A:D,3,FALSE))</f>
        <v/>
      </c>
      <c r="N253" s="51" t="str">
        <f>IF(A253="","",IF(VLOOKUP($A253,Entry!A:D,4,FALSE)="","M",VLOOKUP($A253,Entry!A:D,4,FALSE)))</f>
        <v/>
      </c>
      <c r="O253" s="52" t="str">
        <f>IF(A253="","",IF(VLOOKUP($A253,Entry!A:E,5,FALSE)="Y","Y",""))</f>
        <v/>
      </c>
      <c r="P253" s="52" t="e">
        <f>VLOOKUP(Finish!A253,Summit!A:B,2,FALSE)</f>
        <v>#N/A</v>
      </c>
      <c r="Q253" s="52" t="str">
        <f>IF(AND(ROW()&gt;4,COUNTIF($N$4:$N253,$N253)=1),"*","")</f>
        <v/>
      </c>
      <c r="R253" s="75">
        <f>F253</f>
        <v>8.4722222222222213E-2</v>
      </c>
      <c r="S253" s="52">
        <f>H253</f>
        <v>250</v>
      </c>
    </row>
    <row r="254" spans="1:19" x14ac:dyDescent="0.25">
      <c r="A254" s="1"/>
      <c r="B254" s="73" t="str">
        <f>IF(A254="","ready",IF(COUNTIF(Entry!A:A,A254)=0,"unknown number",IF(MATCH(A254,A:A,0)&lt;ROW(),"duplicate number","OK")))</f>
        <v>ready</v>
      </c>
      <c r="C254" s="1">
        <f>C253</f>
        <v>2</v>
      </c>
      <c r="D254" s="1">
        <f>D253</f>
        <v>2</v>
      </c>
      <c r="E254" s="1"/>
      <c r="F254" s="75">
        <f>($C254+$D254/60+$E254/3600)/24</f>
        <v>8.4722222222222213E-2</v>
      </c>
      <c r="G254" s="74" t="str">
        <f>IF(ROW()&lt;5,"",IF(A254="","ready",IF(F254&lt;F253,"time error","OK")))</f>
        <v>ready</v>
      </c>
      <c r="H254" s="52">
        <f>ROW()-3</f>
        <v>251</v>
      </c>
      <c r="I254" s="52" t="str">
        <f>IF(A254="","",N254&amp;":"&amp;COUNTIF(N$4:N254,N254))</f>
        <v/>
      </c>
      <c r="J254" s="52" t="str">
        <f>IF(LEFT(N254,1)="L",COUNTIF(N$4:N254,"L*"),"")</f>
        <v/>
      </c>
      <c r="K254" s="52" t="str">
        <f>IF(LEFT(N254,1)="V","MV",IF(LEFT(N254,2)="LV","LV",""))</f>
        <v/>
      </c>
      <c r="L254" s="51" t="str">
        <f>IF(A254="","",VLOOKUP($A254,Entry!A:D,2,FALSE))</f>
        <v/>
      </c>
      <c r="M254" s="51" t="str">
        <f>IF(A254="","",VLOOKUP($A254,Entry!A:D,3,FALSE))</f>
        <v/>
      </c>
      <c r="N254" s="51" t="str">
        <f>IF(A254="","",IF(VLOOKUP($A254,Entry!A:D,4,FALSE)="","M",VLOOKUP($A254,Entry!A:D,4,FALSE)))</f>
        <v/>
      </c>
      <c r="O254" s="52" t="str">
        <f>IF(A254="","",IF(VLOOKUP($A254,Entry!A:E,5,FALSE)="Y","Y",""))</f>
        <v/>
      </c>
      <c r="P254" s="52" t="e">
        <f>VLOOKUP(Finish!A254,Summit!A:B,2,FALSE)</f>
        <v>#N/A</v>
      </c>
      <c r="Q254" s="52" t="str">
        <f>IF(AND(ROW()&gt;4,COUNTIF($N$4:$N254,$N254)=1),"*","")</f>
        <v/>
      </c>
      <c r="R254" s="75">
        <f>F254</f>
        <v>8.4722222222222213E-2</v>
      </c>
      <c r="S254" s="52">
        <f>H254</f>
        <v>251</v>
      </c>
    </row>
    <row r="255" spans="1:19" x14ac:dyDescent="0.25">
      <c r="A255" s="1"/>
      <c r="B255" s="73" t="str">
        <f>IF(A255="","ready",IF(COUNTIF(Entry!A:A,A255)=0,"unknown number",IF(MATCH(A255,A:A,0)&lt;ROW(),"duplicate number","OK")))</f>
        <v>ready</v>
      </c>
      <c r="C255" s="1">
        <f>C254</f>
        <v>2</v>
      </c>
      <c r="D255" s="1">
        <f>D254</f>
        <v>2</v>
      </c>
      <c r="E255" s="1"/>
      <c r="F255" s="75">
        <f>($C255+$D255/60+$E255/3600)/24</f>
        <v>8.4722222222222213E-2</v>
      </c>
      <c r="G255" s="74" t="str">
        <f>IF(ROW()&lt;5,"",IF(A255="","ready",IF(F255&lt;F254,"time error","OK")))</f>
        <v>ready</v>
      </c>
      <c r="H255" s="52">
        <f>ROW()-3</f>
        <v>252</v>
      </c>
      <c r="I255" s="52" t="str">
        <f>IF(A255="","",N255&amp;":"&amp;COUNTIF(N$4:N255,N255))</f>
        <v/>
      </c>
      <c r="J255" s="52" t="str">
        <f>IF(LEFT(N255,1)="L",COUNTIF(N$4:N255,"L*"),"")</f>
        <v/>
      </c>
      <c r="K255" s="52" t="str">
        <f>IF(LEFT(N255,1)="V","MV",IF(LEFT(N255,2)="LV","LV",""))</f>
        <v/>
      </c>
      <c r="L255" s="51" t="str">
        <f>IF(A255="","",VLOOKUP($A255,Entry!A:D,2,FALSE))</f>
        <v/>
      </c>
      <c r="M255" s="51" t="str">
        <f>IF(A255="","",VLOOKUP($A255,Entry!A:D,3,FALSE))</f>
        <v/>
      </c>
      <c r="N255" s="51" t="str">
        <f>IF(A255="","",IF(VLOOKUP($A255,Entry!A:D,4,FALSE)="","M",VLOOKUP($A255,Entry!A:D,4,FALSE)))</f>
        <v/>
      </c>
      <c r="O255" s="52" t="str">
        <f>IF(A255="","",IF(VLOOKUP($A255,Entry!A:E,5,FALSE)="Y","Y",""))</f>
        <v/>
      </c>
      <c r="P255" s="52" t="e">
        <f>VLOOKUP(Finish!A255,Summit!A:B,2,FALSE)</f>
        <v>#N/A</v>
      </c>
      <c r="Q255" s="52" t="str">
        <f>IF(AND(ROW()&gt;4,COUNTIF($N$4:$N255,$N255)=1),"*","")</f>
        <v/>
      </c>
      <c r="R255" s="75">
        <f>F255</f>
        <v>8.4722222222222213E-2</v>
      </c>
      <c r="S255" s="52">
        <f>H255</f>
        <v>252</v>
      </c>
    </row>
    <row r="256" spans="1:19" x14ac:dyDescent="0.25">
      <c r="A256" s="1"/>
      <c r="B256" s="73" t="str">
        <f>IF(A256="","ready",IF(COUNTIF(Entry!A:A,A256)=0,"unknown number",IF(MATCH(A256,A:A,0)&lt;ROW(),"duplicate number","OK")))</f>
        <v>ready</v>
      </c>
      <c r="C256" s="1">
        <f>C255</f>
        <v>2</v>
      </c>
      <c r="D256" s="1">
        <f>D255</f>
        <v>2</v>
      </c>
      <c r="E256" s="1"/>
      <c r="F256" s="75">
        <f>($C256+$D256/60+$E256/3600)/24</f>
        <v>8.4722222222222213E-2</v>
      </c>
      <c r="G256" s="74" t="str">
        <f>IF(ROW()&lt;5,"",IF(A256="","ready",IF(F256&lt;F255,"time error","OK")))</f>
        <v>ready</v>
      </c>
      <c r="H256" s="52">
        <f>ROW()-3</f>
        <v>253</v>
      </c>
      <c r="I256" s="52" t="str">
        <f>IF(A256="","",N256&amp;":"&amp;COUNTIF(N$4:N256,N256))</f>
        <v/>
      </c>
      <c r="J256" s="52" t="str">
        <f>IF(LEFT(N256,1)="L",COUNTIF(N$4:N256,"L*"),"")</f>
        <v/>
      </c>
      <c r="K256" s="52" t="str">
        <f>IF(LEFT(N256,1)="V","MV",IF(LEFT(N256,2)="LV","LV",""))</f>
        <v/>
      </c>
      <c r="L256" s="51" t="str">
        <f>IF(A256="","",VLOOKUP($A256,Entry!A:D,2,FALSE))</f>
        <v/>
      </c>
      <c r="M256" s="51" t="str">
        <f>IF(A256="","",VLOOKUP($A256,Entry!A:D,3,FALSE))</f>
        <v/>
      </c>
      <c r="N256" s="51" t="str">
        <f>IF(A256="","",IF(VLOOKUP($A256,Entry!A:D,4,FALSE)="","M",VLOOKUP($A256,Entry!A:D,4,FALSE)))</f>
        <v/>
      </c>
      <c r="O256" s="52" t="str">
        <f>IF(A256="","",IF(VLOOKUP($A256,Entry!A:E,5,FALSE)="Y","Y",""))</f>
        <v/>
      </c>
      <c r="P256" s="52" t="e">
        <f>VLOOKUP(Finish!A256,Summit!A:B,2,FALSE)</f>
        <v>#N/A</v>
      </c>
      <c r="Q256" s="52" t="str">
        <f>IF(AND(ROW()&gt;4,COUNTIF($N$4:$N256,$N256)=1),"*","")</f>
        <v/>
      </c>
      <c r="R256" s="75">
        <f>F256</f>
        <v>8.4722222222222213E-2</v>
      </c>
      <c r="S256" s="52">
        <f>H256</f>
        <v>253</v>
      </c>
    </row>
    <row r="257" spans="1:19" x14ac:dyDescent="0.25">
      <c r="A257" s="1"/>
      <c r="B257" s="73" t="str">
        <f>IF(A257="","ready",IF(COUNTIF(Entry!A:A,A257)=0,"unknown number",IF(MATCH(A257,A:A,0)&lt;ROW(),"duplicate number","OK")))</f>
        <v>ready</v>
      </c>
      <c r="C257" s="1">
        <f>C256</f>
        <v>2</v>
      </c>
      <c r="D257" s="1">
        <f>D256</f>
        <v>2</v>
      </c>
      <c r="E257" s="1"/>
      <c r="F257" s="75">
        <f>($C257+$D257/60+$E257/3600)/24</f>
        <v>8.4722222222222213E-2</v>
      </c>
      <c r="G257" s="74" t="str">
        <f>IF(ROW()&lt;5,"",IF(A257="","ready",IF(F257&lt;F256,"time error","OK")))</f>
        <v>ready</v>
      </c>
      <c r="H257" s="52">
        <f>ROW()-3</f>
        <v>254</v>
      </c>
      <c r="I257" s="52" t="str">
        <f>IF(A257="","",N257&amp;":"&amp;COUNTIF(N$4:N257,N257))</f>
        <v/>
      </c>
      <c r="J257" s="52" t="str">
        <f>IF(LEFT(N257,1)="L",COUNTIF(N$4:N257,"L*"),"")</f>
        <v/>
      </c>
      <c r="K257" s="52" t="str">
        <f>IF(LEFT(N257,1)="V","MV",IF(LEFT(N257,2)="LV","LV",""))</f>
        <v/>
      </c>
      <c r="L257" s="51" t="str">
        <f>IF(A257="","",VLOOKUP($A257,Entry!A:D,2,FALSE))</f>
        <v/>
      </c>
      <c r="M257" s="51" t="str">
        <f>IF(A257="","",VLOOKUP($A257,Entry!A:D,3,FALSE))</f>
        <v/>
      </c>
      <c r="N257" s="51" t="str">
        <f>IF(A257="","",IF(VLOOKUP($A257,Entry!A:D,4,FALSE)="","M",VLOOKUP($A257,Entry!A:D,4,FALSE)))</f>
        <v/>
      </c>
      <c r="O257" s="52" t="str">
        <f>IF(A257="","",IF(VLOOKUP($A257,Entry!A:E,5,FALSE)="Y","Y",""))</f>
        <v/>
      </c>
      <c r="P257" s="52" t="e">
        <f>VLOOKUP(Finish!A257,Summit!A:B,2,FALSE)</f>
        <v>#N/A</v>
      </c>
      <c r="Q257" s="52" t="str">
        <f>IF(AND(ROW()&gt;4,COUNTIF($N$4:$N257,$N257)=1),"*","")</f>
        <v/>
      </c>
      <c r="R257" s="75">
        <f>F257</f>
        <v>8.4722222222222213E-2</v>
      </c>
      <c r="S257" s="52">
        <f>H257</f>
        <v>254</v>
      </c>
    </row>
    <row r="258" spans="1:19" x14ac:dyDescent="0.25">
      <c r="A258" s="1"/>
      <c r="B258" s="73" t="str">
        <f>IF(A258="","ready",IF(COUNTIF(Entry!A:A,A258)=0,"unknown number",IF(MATCH(A258,A:A,0)&lt;ROW(),"duplicate number","OK")))</f>
        <v>ready</v>
      </c>
      <c r="C258" s="1">
        <f>C257</f>
        <v>2</v>
      </c>
      <c r="D258" s="1">
        <f>D257</f>
        <v>2</v>
      </c>
      <c r="E258" s="1"/>
      <c r="F258" s="75">
        <f>($C258+$D258/60+$E258/3600)/24</f>
        <v>8.4722222222222213E-2</v>
      </c>
      <c r="G258" s="74" t="str">
        <f>IF(ROW()&lt;5,"",IF(A258="","ready",IF(F258&lt;F257,"time error","OK")))</f>
        <v>ready</v>
      </c>
      <c r="H258" s="52">
        <f>ROW()-3</f>
        <v>255</v>
      </c>
      <c r="I258" s="52" t="str">
        <f>IF(A258="","",N258&amp;":"&amp;COUNTIF(N$4:N258,N258))</f>
        <v/>
      </c>
      <c r="J258" s="52" t="str">
        <f>IF(LEFT(N258,1)="L",COUNTIF(N$4:N258,"L*"),"")</f>
        <v/>
      </c>
      <c r="K258" s="52" t="str">
        <f>IF(LEFT(N258,1)="V","MV",IF(LEFT(N258,2)="LV","LV",""))</f>
        <v/>
      </c>
      <c r="L258" s="51" t="str">
        <f>IF(A258="","",VLOOKUP($A258,Entry!A:D,2,FALSE))</f>
        <v/>
      </c>
      <c r="M258" s="51" t="str">
        <f>IF(A258="","",VLOOKUP($A258,Entry!A:D,3,FALSE))</f>
        <v/>
      </c>
      <c r="N258" s="51" t="str">
        <f>IF(A258="","",IF(VLOOKUP($A258,Entry!A:D,4,FALSE)="","M",VLOOKUP($A258,Entry!A:D,4,FALSE)))</f>
        <v/>
      </c>
      <c r="O258" s="52" t="str">
        <f>IF(A258="","",IF(VLOOKUP($A258,Entry!A:E,5,FALSE)="Y","Y",""))</f>
        <v/>
      </c>
      <c r="P258" s="52" t="e">
        <f>VLOOKUP(Finish!A258,Summit!A:B,2,FALSE)</f>
        <v>#N/A</v>
      </c>
      <c r="Q258" s="52" t="str">
        <f>IF(AND(ROW()&gt;4,COUNTIF($N$4:$N258,$N258)=1),"*","")</f>
        <v/>
      </c>
      <c r="R258" s="75">
        <f>F258</f>
        <v>8.4722222222222213E-2</v>
      </c>
      <c r="S258" s="52">
        <f>H258</f>
        <v>255</v>
      </c>
    </row>
    <row r="259" spans="1:19" x14ac:dyDescent="0.25">
      <c r="A259" s="1"/>
      <c r="B259" s="73" t="str">
        <f>IF(A259="","ready",IF(COUNTIF(Entry!A:A,A259)=0,"unknown number",IF(MATCH(A259,A:A,0)&lt;ROW(),"duplicate number","OK")))</f>
        <v>ready</v>
      </c>
      <c r="C259" s="1">
        <f>C258</f>
        <v>2</v>
      </c>
      <c r="D259" s="1">
        <f>D258</f>
        <v>2</v>
      </c>
      <c r="E259" s="1"/>
      <c r="F259" s="75">
        <f>($C259+$D259/60+$E259/3600)/24</f>
        <v>8.4722222222222213E-2</v>
      </c>
      <c r="G259" s="74" t="str">
        <f>IF(ROW()&lt;5,"",IF(A259="","ready",IF(F259&lt;F258,"time error","OK")))</f>
        <v>ready</v>
      </c>
      <c r="H259" s="52">
        <f>ROW()-3</f>
        <v>256</v>
      </c>
      <c r="I259" s="52" t="str">
        <f>IF(A259="","",N259&amp;":"&amp;COUNTIF(N$4:N259,N259))</f>
        <v/>
      </c>
      <c r="J259" s="52" t="str">
        <f>IF(LEFT(N259,1)="L",COUNTIF(N$4:N259,"L*"),"")</f>
        <v/>
      </c>
      <c r="K259" s="52" t="str">
        <f>IF(LEFT(N259,1)="V","MV",IF(LEFT(N259,2)="LV","LV",""))</f>
        <v/>
      </c>
      <c r="L259" s="51" t="str">
        <f>IF(A259="","",VLOOKUP($A259,Entry!A:D,2,FALSE))</f>
        <v/>
      </c>
      <c r="M259" s="51" t="str">
        <f>IF(A259="","",VLOOKUP($A259,Entry!A:D,3,FALSE))</f>
        <v/>
      </c>
      <c r="N259" s="51" t="str">
        <f>IF(A259="","",IF(VLOOKUP($A259,Entry!A:D,4,FALSE)="","M",VLOOKUP($A259,Entry!A:D,4,FALSE)))</f>
        <v/>
      </c>
      <c r="O259" s="52" t="str">
        <f>IF(A259="","",IF(VLOOKUP($A259,Entry!A:E,5,FALSE)="Y","Y",""))</f>
        <v/>
      </c>
      <c r="P259" s="52" t="e">
        <f>VLOOKUP(Finish!A259,Summit!A:B,2,FALSE)</f>
        <v>#N/A</v>
      </c>
      <c r="Q259" s="52" t="str">
        <f>IF(AND(ROW()&gt;4,COUNTIF($N$4:$N259,$N259)=1),"*","")</f>
        <v/>
      </c>
      <c r="R259" s="75">
        <f>F259</f>
        <v>8.4722222222222213E-2</v>
      </c>
      <c r="S259" s="52">
        <f>H259</f>
        <v>256</v>
      </c>
    </row>
    <row r="260" spans="1:19" x14ac:dyDescent="0.25">
      <c r="A260" s="1"/>
      <c r="B260" s="73" t="str">
        <f>IF(A260="","ready",IF(COUNTIF(Entry!A:A,A260)=0,"unknown number",IF(MATCH(A260,A:A,0)&lt;ROW(),"duplicate number","OK")))</f>
        <v>ready</v>
      </c>
      <c r="C260" s="1">
        <f>C259</f>
        <v>2</v>
      </c>
      <c r="D260" s="1">
        <f>D259</f>
        <v>2</v>
      </c>
      <c r="E260" s="1"/>
      <c r="F260" s="75">
        <f>($C260+$D260/60+$E260/3600)/24</f>
        <v>8.4722222222222213E-2</v>
      </c>
      <c r="G260" s="74" t="str">
        <f>IF(ROW()&lt;5,"",IF(A260="","ready",IF(F260&lt;F259,"time error","OK")))</f>
        <v>ready</v>
      </c>
      <c r="H260" s="52">
        <f>ROW()-3</f>
        <v>257</v>
      </c>
      <c r="I260" s="52" t="str">
        <f>IF(A260="","",N260&amp;":"&amp;COUNTIF(N$4:N260,N260))</f>
        <v/>
      </c>
      <c r="J260" s="52" t="str">
        <f>IF(LEFT(N260,1)="L",COUNTIF(N$4:N260,"L*"),"")</f>
        <v/>
      </c>
      <c r="K260" s="52" t="str">
        <f>IF(LEFT(N260,1)="V","MV",IF(LEFT(N260,2)="LV","LV",""))</f>
        <v/>
      </c>
      <c r="L260" s="51" t="str">
        <f>IF(A260="","",VLOOKUP($A260,Entry!A:D,2,FALSE))</f>
        <v/>
      </c>
      <c r="M260" s="51" t="str">
        <f>IF(A260="","",VLOOKUP($A260,Entry!A:D,3,FALSE))</f>
        <v/>
      </c>
      <c r="N260" s="51" t="str">
        <f>IF(A260="","",IF(VLOOKUP($A260,Entry!A:D,4,FALSE)="","M",VLOOKUP($A260,Entry!A:D,4,FALSE)))</f>
        <v/>
      </c>
      <c r="O260" s="52" t="str">
        <f>IF(A260="","",IF(VLOOKUP($A260,Entry!A:E,5,FALSE)="Y","Y",""))</f>
        <v/>
      </c>
      <c r="P260" s="52" t="e">
        <f>VLOOKUP(Finish!A260,Summit!A:B,2,FALSE)</f>
        <v>#N/A</v>
      </c>
      <c r="Q260" s="52" t="str">
        <f>IF(AND(ROW()&gt;4,COUNTIF($N$4:$N260,$N260)=1),"*","")</f>
        <v/>
      </c>
      <c r="R260" s="75">
        <f>F260</f>
        <v>8.4722222222222213E-2</v>
      </c>
      <c r="S260" s="52">
        <f>H260</f>
        <v>257</v>
      </c>
    </row>
    <row r="261" spans="1:19" x14ac:dyDescent="0.25">
      <c r="A261" s="1"/>
      <c r="B261" s="73" t="str">
        <f>IF(A261="","ready",IF(COUNTIF(Entry!A:A,A261)=0,"unknown number",IF(MATCH(A261,A:A,0)&lt;ROW(),"duplicate number","OK")))</f>
        <v>ready</v>
      </c>
      <c r="C261" s="1">
        <f>C260</f>
        <v>2</v>
      </c>
      <c r="D261" s="1">
        <f>D260</f>
        <v>2</v>
      </c>
      <c r="E261" s="1"/>
      <c r="F261" s="75">
        <f>($C261+$D261/60+$E261/3600)/24</f>
        <v>8.4722222222222213E-2</v>
      </c>
      <c r="G261" s="74" t="str">
        <f>IF(ROW()&lt;5,"",IF(A261="","ready",IF(F261&lt;F260,"time error","OK")))</f>
        <v>ready</v>
      </c>
      <c r="H261" s="52">
        <f>ROW()-3</f>
        <v>258</v>
      </c>
      <c r="I261" s="52" t="str">
        <f>IF(A261="","",N261&amp;":"&amp;COUNTIF(N$4:N261,N261))</f>
        <v/>
      </c>
      <c r="J261" s="52" t="str">
        <f>IF(LEFT(N261,1)="L",COUNTIF(N$4:N261,"L*"),"")</f>
        <v/>
      </c>
      <c r="K261" s="52" t="str">
        <f>IF(LEFT(N261,1)="V","MV",IF(LEFT(N261,2)="LV","LV",""))</f>
        <v/>
      </c>
      <c r="L261" s="51" t="str">
        <f>IF(A261="","",VLOOKUP($A261,Entry!A:D,2,FALSE))</f>
        <v/>
      </c>
      <c r="M261" s="51" t="str">
        <f>IF(A261="","",VLOOKUP($A261,Entry!A:D,3,FALSE))</f>
        <v/>
      </c>
      <c r="N261" s="51" t="str">
        <f>IF(A261="","",IF(VLOOKUP($A261,Entry!A:D,4,FALSE)="","M",VLOOKUP($A261,Entry!A:D,4,FALSE)))</f>
        <v/>
      </c>
      <c r="O261" s="52" t="str">
        <f>IF(A261="","",IF(VLOOKUP($A261,Entry!A:E,5,FALSE)="Y","Y",""))</f>
        <v/>
      </c>
      <c r="P261" s="52" t="e">
        <f>VLOOKUP(Finish!A261,Summit!A:B,2,FALSE)</f>
        <v>#N/A</v>
      </c>
      <c r="Q261" s="52" t="str">
        <f>IF(AND(ROW()&gt;4,COUNTIF($N$4:$N261,$N261)=1),"*","")</f>
        <v/>
      </c>
      <c r="R261" s="75">
        <f>F261</f>
        <v>8.4722222222222213E-2</v>
      </c>
      <c r="S261" s="52">
        <f>H261</f>
        <v>258</v>
      </c>
    </row>
    <row r="262" spans="1:19" x14ac:dyDescent="0.25">
      <c r="A262" s="1"/>
      <c r="B262" s="73" t="str">
        <f>IF(A262="","ready",IF(COUNTIF(Entry!A:A,A262)=0,"unknown number",IF(MATCH(A262,A:A,0)&lt;ROW(),"duplicate number","OK")))</f>
        <v>ready</v>
      </c>
      <c r="C262" s="1">
        <f>C261</f>
        <v>2</v>
      </c>
      <c r="D262" s="1">
        <f>D261</f>
        <v>2</v>
      </c>
      <c r="E262" s="1"/>
      <c r="F262" s="75">
        <f>($C262+$D262/60+$E262/3600)/24</f>
        <v>8.4722222222222213E-2</v>
      </c>
      <c r="G262" s="74" t="str">
        <f>IF(ROW()&lt;5,"",IF(A262="","ready",IF(F262&lt;F261,"time error","OK")))</f>
        <v>ready</v>
      </c>
      <c r="H262" s="52">
        <f>ROW()-3</f>
        <v>259</v>
      </c>
      <c r="I262" s="52" t="str">
        <f>IF(A262="","",N262&amp;":"&amp;COUNTIF(N$4:N262,N262))</f>
        <v/>
      </c>
      <c r="J262" s="52" t="str">
        <f>IF(LEFT(N262,1)="L",COUNTIF(N$4:N262,"L*"),"")</f>
        <v/>
      </c>
      <c r="K262" s="52" t="str">
        <f>IF(LEFT(N262,1)="V","MV",IF(LEFT(N262,2)="LV","LV",""))</f>
        <v/>
      </c>
      <c r="L262" s="51" t="str">
        <f>IF(A262="","",VLOOKUP($A262,Entry!A:D,2,FALSE))</f>
        <v/>
      </c>
      <c r="M262" s="51" t="str">
        <f>IF(A262="","",VLOOKUP($A262,Entry!A:D,3,FALSE))</f>
        <v/>
      </c>
      <c r="N262" s="51" t="str">
        <f>IF(A262="","",IF(VLOOKUP($A262,Entry!A:D,4,FALSE)="","M",VLOOKUP($A262,Entry!A:D,4,FALSE)))</f>
        <v/>
      </c>
      <c r="O262" s="52" t="str">
        <f>IF(A262="","",IF(VLOOKUP($A262,Entry!A:E,5,FALSE)="Y","Y",""))</f>
        <v/>
      </c>
      <c r="P262" s="52" t="e">
        <f>VLOOKUP(Finish!A262,Summit!A:B,2,FALSE)</f>
        <v>#N/A</v>
      </c>
      <c r="Q262" s="52" t="str">
        <f>IF(AND(ROW()&gt;4,COUNTIF($N$4:$N262,$N262)=1),"*","")</f>
        <v/>
      </c>
      <c r="R262" s="75">
        <f>F262</f>
        <v>8.4722222222222213E-2</v>
      </c>
      <c r="S262" s="52">
        <f>H262</f>
        <v>259</v>
      </c>
    </row>
    <row r="263" spans="1:19" x14ac:dyDescent="0.25">
      <c r="A263" s="1"/>
      <c r="B263" s="73" t="str">
        <f>IF(A263="","ready",IF(COUNTIF(Entry!A:A,A263)=0,"unknown number",IF(MATCH(A263,A:A,0)&lt;ROW(),"duplicate number","OK")))</f>
        <v>ready</v>
      </c>
      <c r="C263" s="1">
        <f>C262</f>
        <v>2</v>
      </c>
      <c r="D263" s="1">
        <f>D262</f>
        <v>2</v>
      </c>
      <c r="E263" s="1"/>
      <c r="F263" s="75">
        <f>($C263+$D263/60+$E263/3600)/24</f>
        <v>8.4722222222222213E-2</v>
      </c>
      <c r="G263" s="74" t="str">
        <f>IF(ROW()&lt;5,"",IF(A263="","ready",IF(F263&lt;F262,"time error","OK")))</f>
        <v>ready</v>
      </c>
      <c r="H263" s="52">
        <f>ROW()-3</f>
        <v>260</v>
      </c>
      <c r="I263" s="52" t="str">
        <f>IF(A263="","",N263&amp;":"&amp;COUNTIF(N$4:N263,N263))</f>
        <v/>
      </c>
      <c r="J263" s="52" t="str">
        <f>IF(LEFT(N263,1)="L",COUNTIF(N$4:N263,"L*"),"")</f>
        <v/>
      </c>
      <c r="K263" s="52" t="str">
        <f>IF(LEFT(N263,1)="V","MV",IF(LEFT(N263,2)="LV","LV",""))</f>
        <v/>
      </c>
      <c r="L263" s="51" t="str">
        <f>IF(A263="","",VLOOKUP($A263,Entry!A:D,2,FALSE))</f>
        <v/>
      </c>
      <c r="M263" s="51" t="str">
        <f>IF(A263="","",VLOOKUP($A263,Entry!A:D,3,FALSE))</f>
        <v/>
      </c>
      <c r="N263" s="51" t="str">
        <f>IF(A263="","",IF(VLOOKUP($A263,Entry!A:D,4,FALSE)="","M",VLOOKUP($A263,Entry!A:D,4,FALSE)))</f>
        <v/>
      </c>
      <c r="O263" s="52" t="str">
        <f>IF(A263="","",IF(VLOOKUP($A263,Entry!A:E,5,FALSE)="Y","Y",""))</f>
        <v/>
      </c>
      <c r="P263" s="52" t="e">
        <f>VLOOKUP(Finish!A263,Summit!A:B,2,FALSE)</f>
        <v>#N/A</v>
      </c>
      <c r="Q263" s="52" t="str">
        <f>IF(AND(ROW()&gt;4,COUNTIF($N$4:$N263,$N263)=1),"*","")</f>
        <v/>
      </c>
      <c r="R263" s="75">
        <f>F263</f>
        <v>8.4722222222222213E-2</v>
      </c>
      <c r="S263" s="52">
        <f>H263</f>
        <v>260</v>
      </c>
    </row>
    <row r="264" spans="1:19" x14ac:dyDescent="0.25">
      <c r="A264" s="1"/>
      <c r="B264" s="73" t="str">
        <f>IF(A264="","ready",IF(COUNTIF(Entry!A:A,A264)=0,"unknown number",IF(MATCH(A264,A:A,0)&lt;ROW(),"duplicate number","OK")))</f>
        <v>ready</v>
      </c>
      <c r="C264" s="1">
        <f>C263</f>
        <v>2</v>
      </c>
      <c r="D264" s="1">
        <f>D263</f>
        <v>2</v>
      </c>
      <c r="E264" s="1"/>
      <c r="F264" s="75">
        <f>($C264+$D264/60+$E264/3600)/24</f>
        <v>8.4722222222222213E-2</v>
      </c>
      <c r="G264" s="74" t="str">
        <f>IF(ROW()&lt;5,"",IF(A264="","ready",IF(F264&lt;F263,"time error","OK")))</f>
        <v>ready</v>
      </c>
      <c r="H264" s="52">
        <f>ROW()-3</f>
        <v>261</v>
      </c>
      <c r="I264" s="52" t="str">
        <f>IF(A264="","",N264&amp;":"&amp;COUNTIF(N$4:N264,N264))</f>
        <v/>
      </c>
      <c r="J264" s="52" t="str">
        <f>IF(LEFT(N264,1)="L",COUNTIF(N$4:N264,"L*"),"")</f>
        <v/>
      </c>
      <c r="K264" s="52" t="str">
        <f>IF(LEFT(N264,1)="V","MV",IF(LEFT(N264,2)="LV","LV",""))</f>
        <v/>
      </c>
      <c r="L264" s="51" t="str">
        <f>IF(A264="","",VLOOKUP($A264,Entry!A:D,2,FALSE))</f>
        <v/>
      </c>
      <c r="M264" s="51" t="str">
        <f>IF(A264="","",VLOOKUP($A264,Entry!A:D,3,FALSE))</f>
        <v/>
      </c>
      <c r="N264" s="51" t="str">
        <f>IF(A264="","",IF(VLOOKUP($A264,Entry!A:D,4,FALSE)="","M",VLOOKUP($A264,Entry!A:D,4,FALSE)))</f>
        <v/>
      </c>
      <c r="O264" s="52" t="str">
        <f>IF(A264="","",IF(VLOOKUP($A264,Entry!A:E,5,FALSE)="Y","Y",""))</f>
        <v/>
      </c>
      <c r="P264" s="52" t="e">
        <f>VLOOKUP(Finish!A264,Summit!A:B,2,FALSE)</f>
        <v>#N/A</v>
      </c>
      <c r="Q264" s="52" t="str">
        <f>IF(AND(ROW()&gt;4,COUNTIF($N$4:$N264,$N264)=1),"*","")</f>
        <v/>
      </c>
      <c r="R264" s="75">
        <f>F264</f>
        <v>8.4722222222222213E-2</v>
      </c>
      <c r="S264" s="52">
        <f>H264</f>
        <v>261</v>
      </c>
    </row>
    <row r="265" spans="1:19" x14ac:dyDescent="0.25">
      <c r="A265" s="1"/>
      <c r="B265" s="73" t="str">
        <f>IF(A265="","ready",IF(COUNTIF(Entry!A:A,A265)=0,"unknown number",IF(MATCH(A265,A:A,0)&lt;ROW(),"duplicate number","OK")))</f>
        <v>ready</v>
      </c>
      <c r="C265" s="1">
        <f>C264</f>
        <v>2</v>
      </c>
      <c r="D265" s="1">
        <f>D264</f>
        <v>2</v>
      </c>
      <c r="E265" s="1"/>
      <c r="F265" s="75">
        <f>($C265+$D265/60+$E265/3600)/24</f>
        <v>8.4722222222222213E-2</v>
      </c>
      <c r="G265" s="74" t="str">
        <f>IF(ROW()&lt;5,"",IF(A265="","ready",IF(F265&lt;F264,"time error","OK")))</f>
        <v>ready</v>
      </c>
      <c r="H265" s="52">
        <f>ROW()-3</f>
        <v>262</v>
      </c>
      <c r="I265" s="52" t="str">
        <f>IF(A265="","",N265&amp;":"&amp;COUNTIF(N$4:N265,N265))</f>
        <v/>
      </c>
      <c r="J265" s="52" t="str">
        <f>IF(LEFT(N265,1)="L",COUNTIF(N$4:N265,"L*"),"")</f>
        <v/>
      </c>
      <c r="K265" s="52" t="str">
        <f>IF(LEFT(N265,1)="V","MV",IF(LEFT(N265,2)="LV","LV",""))</f>
        <v/>
      </c>
      <c r="L265" s="51" t="str">
        <f>IF(A265="","",VLOOKUP($A265,Entry!A:D,2,FALSE))</f>
        <v/>
      </c>
      <c r="M265" s="51" t="str">
        <f>IF(A265="","",VLOOKUP($A265,Entry!A:D,3,FALSE))</f>
        <v/>
      </c>
      <c r="N265" s="51" t="str">
        <f>IF(A265="","",IF(VLOOKUP($A265,Entry!A:D,4,FALSE)="","M",VLOOKUP($A265,Entry!A:D,4,FALSE)))</f>
        <v/>
      </c>
      <c r="O265" s="52" t="str">
        <f>IF(A265="","",IF(VLOOKUP($A265,Entry!A:E,5,FALSE)="Y","Y",""))</f>
        <v/>
      </c>
      <c r="P265" s="52" t="e">
        <f>VLOOKUP(Finish!A265,Summit!A:B,2,FALSE)</f>
        <v>#N/A</v>
      </c>
      <c r="Q265" s="52" t="str">
        <f>IF(AND(ROW()&gt;4,COUNTIF($N$4:$N265,$N265)=1),"*","")</f>
        <v/>
      </c>
      <c r="R265" s="75">
        <f>F265</f>
        <v>8.4722222222222213E-2</v>
      </c>
      <c r="S265" s="52">
        <f>H265</f>
        <v>262</v>
      </c>
    </row>
    <row r="266" spans="1:19" x14ac:dyDescent="0.25">
      <c r="A266" s="1"/>
      <c r="B266" s="73" t="str">
        <f>IF(A266="","ready",IF(COUNTIF(Entry!A:A,A266)=0,"unknown number",IF(MATCH(A266,A:A,0)&lt;ROW(),"duplicate number","OK")))</f>
        <v>ready</v>
      </c>
      <c r="C266" s="1">
        <f>C265</f>
        <v>2</v>
      </c>
      <c r="D266" s="1">
        <f>D265</f>
        <v>2</v>
      </c>
      <c r="E266" s="1"/>
      <c r="F266" s="75">
        <f>($C266+$D266/60+$E266/3600)/24</f>
        <v>8.4722222222222213E-2</v>
      </c>
      <c r="G266" s="74" t="str">
        <f>IF(ROW()&lt;5,"",IF(A266="","ready",IF(F266&lt;F265,"time error","OK")))</f>
        <v>ready</v>
      </c>
      <c r="H266" s="52">
        <f>ROW()-3</f>
        <v>263</v>
      </c>
      <c r="I266" s="52" t="str">
        <f>IF(A266="","",N266&amp;":"&amp;COUNTIF(N$4:N266,N266))</f>
        <v/>
      </c>
      <c r="J266" s="52" t="str">
        <f>IF(LEFT(N266,1)="L",COUNTIF(N$4:N266,"L*"),"")</f>
        <v/>
      </c>
      <c r="K266" s="52" t="str">
        <f>IF(LEFT(N266,1)="V","MV",IF(LEFT(N266,2)="LV","LV",""))</f>
        <v/>
      </c>
      <c r="L266" s="51" t="str">
        <f>IF(A266="","",VLOOKUP($A266,Entry!A:D,2,FALSE))</f>
        <v/>
      </c>
      <c r="M266" s="51" t="str">
        <f>IF(A266="","",VLOOKUP($A266,Entry!A:D,3,FALSE))</f>
        <v/>
      </c>
      <c r="N266" s="51" t="str">
        <f>IF(A266="","",IF(VLOOKUP($A266,Entry!A:D,4,FALSE)="","M",VLOOKUP($A266,Entry!A:D,4,FALSE)))</f>
        <v/>
      </c>
      <c r="O266" s="52" t="str">
        <f>IF(A266="","",IF(VLOOKUP($A266,Entry!A:E,5,FALSE)="Y","Y",""))</f>
        <v/>
      </c>
      <c r="P266" s="52" t="e">
        <f>VLOOKUP(Finish!A266,Summit!A:B,2,FALSE)</f>
        <v>#N/A</v>
      </c>
      <c r="Q266" s="52" t="str">
        <f>IF(AND(ROW()&gt;4,COUNTIF($N$4:$N266,$N266)=1),"*","")</f>
        <v/>
      </c>
      <c r="R266" s="75">
        <f>F266</f>
        <v>8.4722222222222213E-2</v>
      </c>
      <c r="S266" s="52">
        <f>H266</f>
        <v>263</v>
      </c>
    </row>
    <row r="267" spans="1:19" x14ac:dyDescent="0.25">
      <c r="A267" s="1"/>
      <c r="B267" s="73" t="str">
        <f>IF(A267="","ready",IF(COUNTIF(Entry!A:A,A267)=0,"unknown number",IF(MATCH(A267,A:A,0)&lt;ROW(),"duplicate number","OK")))</f>
        <v>ready</v>
      </c>
      <c r="C267" s="1">
        <f>C266</f>
        <v>2</v>
      </c>
      <c r="D267" s="1">
        <f>D266</f>
        <v>2</v>
      </c>
      <c r="E267" s="1"/>
      <c r="F267" s="75">
        <f>($C267+$D267/60+$E267/3600)/24</f>
        <v>8.4722222222222213E-2</v>
      </c>
      <c r="G267" s="74" t="str">
        <f>IF(ROW()&lt;5,"",IF(A267="","ready",IF(F267&lt;F266,"time error","OK")))</f>
        <v>ready</v>
      </c>
      <c r="H267" s="52">
        <f>ROW()-3</f>
        <v>264</v>
      </c>
      <c r="I267" s="52" t="str">
        <f>IF(A267="","",N267&amp;":"&amp;COUNTIF(N$4:N267,N267))</f>
        <v/>
      </c>
      <c r="J267" s="52" t="str">
        <f>IF(LEFT(N267,1)="L",COUNTIF(N$4:N267,"L*"),"")</f>
        <v/>
      </c>
      <c r="K267" s="52" t="str">
        <f>IF(LEFT(N267,1)="V","MV",IF(LEFT(N267,2)="LV","LV",""))</f>
        <v/>
      </c>
      <c r="L267" s="51" t="str">
        <f>IF(A267="","",VLOOKUP($A267,Entry!A:D,2,FALSE))</f>
        <v/>
      </c>
      <c r="M267" s="51" t="str">
        <f>IF(A267="","",VLOOKUP($A267,Entry!A:D,3,FALSE))</f>
        <v/>
      </c>
      <c r="N267" s="51" t="str">
        <f>IF(A267="","",IF(VLOOKUP($A267,Entry!A:D,4,FALSE)="","M",VLOOKUP($A267,Entry!A:D,4,FALSE)))</f>
        <v/>
      </c>
      <c r="O267" s="52" t="str">
        <f>IF(A267="","",IF(VLOOKUP($A267,Entry!A:E,5,FALSE)="Y","Y",""))</f>
        <v/>
      </c>
      <c r="P267" s="52" t="e">
        <f>VLOOKUP(Finish!A267,Summit!A:B,2,FALSE)</f>
        <v>#N/A</v>
      </c>
      <c r="Q267" s="52" t="str">
        <f>IF(AND(ROW()&gt;4,COUNTIF($N$4:$N267,$N267)=1),"*","")</f>
        <v/>
      </c>
      <c r="R267" s="75">
        <f>F267</f>
        <v>8.4722222222222213E-2</v>
      </c>
      <c r="S267" s="52">
        <f>H267</f>
        <v>264</v>
      </c>
    </row>
    <row r="268" spans="1:19" x14ac:dyDescent="0.25">
      <c r="A268" s="1"/>
      <c r="B268" s="73" t="str">
        <f>IF(A268="","ready",IF(COUNTIF(Entry!A:A,A268)=0,"unknown number",IF(MATCH(A268,A:A,0)&lt;ROW(),"duplicate number","OK")))</f>
        <v>ready</v>
      </c>
      <c r="C268" s="1">
        <f>C267</f>
        <v>2</v>
      </c>
      <c r="D268" s="1">
        <f>D267</f>
        <v>2</v>
      </c>
      <c r="E268" s="1"/>
      <c r="F268" s="75">
        <f>($C268+$D268/60+$E268/3600)/24</f>
        <v>8.4722222222222213E-2</v>
      </c>
      <c r="G268" s="74" t="str">
        <f>IF(ROW()&lt;5,"",IF(A268="","ready",IF(F268&lt;F267,"time error","OK")))</f>
        <v>ready</v>
      </c>
      <c r="H268" s="52">
        <f>ROW()-3</f>
        <v>265</v>
      </c>
      <c r="I268" s="52" t="str">
        <f>IF(A268="","",N268&amp;":"&amp;COUNTIF(N$4:N268,N268))</f>
        <v/>
      </c>
      <c r="J268" s="52" t="str">
        <f>IF(LEFT(N268,1)="L",COUNTIF(N$4:N268,"L*"),"")</f>
        <v/>
      </c>
      <c r="K268" s="52" t="str">
        <f>IF(LEFT(N268,1)="V","MV",IF(LEFT(N268,2)="LV","LV",""))</f>
        <v/>
      </c>
      <c r="L268" s="51" t="str">
        <f>IF(A268="","",VLOOKUP($A268,Entry!A:D,2,FALSE))</f>
        <v/>
      </c>
      <c r="M268" s="51" t="str">
        <f>IF(A268="","",VLOOKUP($A268,Entry!A:D,3,FALSE))</f>
        <v/>
      </c>
      <c r="N268" s="51" t="str">
        <f>IF(A268="","",IF(VLOOKUP($A268,Entry!A:D,4,FALSE)="","M",VLOOKUP($A268,Entry!A:D,4,FALSE)))</f>
        <v/>
      </c>
      <c r="O268" s="52" t="str">
        <f>IF(A268="","",IF(VLOOKUP($A268,Entry!A:E,5,FALSE)="Y","Y",""))</f>
        <v/>
      </c>
      <c r="P268" s="52" t="e">
        <f>VLOOKUP(Finish!A268,Summit!A:B,2,FALSE)</f>
        <v>#N/A</v>
      </c>
      <c r="Q268" s="52" t="str">
        <f>IF(AND(ROW()&gt;4,COUNTIF($N$4:$N268,$N268)=1),"*","")</f>
        <v/>
      </c>
      <c r="R268" s="75">
        <f>F268</f>
        <v>8.4722222222222213E-2</v>
      </c>
      <c r="S268" s="52">
        <f>H268</f>
        <v>265</v>
      </c>
    </row>
    <row r="269" spans="1:19" x14ac:dyDescent="0.25">
      <c r="A269" s="1"/>
      <c r="B269" s="73" t="str">
        <f>IF(A269="","ready",IF(COUNTIF(Entry!A:A,A269)=0,"unknown number",IF(MATCH(A269,A:A,0)&lt;ROW(),"duplicate number","OK")))</f>
        <v>ready</v>
      </c>
      <c r="C269" s="1">
        <f>C268</f>
        <v>2</v>
      </c>
      <c r="D269" s="1">
        <f>D268</f>
        <v>2</v>
      </c>
      <c r="E269" s="1"/>
      <c r="F269" s="75">
        <f>($C269+$D269/60+$E269/3600)/24</f>
        <v>8.4722222222222213E-2</v>
      </c>
      <c r="G269" s="74" t="str">
        <f>IF(ROW()&lt;5,"",IF(A269="","ready",IF(F269&lt;F268,"time error","OK")))</f>
        <v>ready</v>
      </c>
      <c r="H269" s="52">
        <f>ROW()-3</f>
        <v>266</v>
      </c>
      <c r="I269" s="52" t="str">
        <f>IF(A269="","",N269&amp;":"&amp;COUNTIF(N$4:N269,N269))</f>
        <v/>
      </c>
      <c r="J269" s="52" t="str">
        <f>IF(LEFT(N269,1)="L",COUNTIF(N$4:N269,"L*"),"")</f>
        <v/>
      </c>
      <c r="K269" s="52" t="str">
        <f>IF(LEFT(N269,1)="V","MV",IF(LEFT(N269,2)="LV","LV",""))</f>
        <v/>
      </c>
      <c r="L269" s="51" t="str">
        <f>IF(A269="","",VLOOKUP($A269,Entry!A:D,2,FALSE))</f>
        <v/>
      </c>
      <c r="M269" s="51" t="str">
        <f>IF(A269="","",VLOOKUP($A269,Entry!A:D,3,FALSE))</f>
        <v/>
      </c>
      <c r="N269" s="51" t="str">
        <f>IF(A269="","",IF(VLOOKUP($A269,Entry!A:D,4,FALSE)="","M",VLOOKUP($A269,Entry!A:D,4,FALSE)))</f>
        <v/>
      </c>
      <c r="O269" s="52" t="str">
        <f>IF(A269="","",IF(VLOOKUP($A269,Entry!A:E,5,FALSE)="Y","Y",""))</f>
        <v/>
      </c>
      <c r="P269" s="52" t="e">
        <f>VLOOKUP(Finish!A269,Summit!A:B,2,FALSE)</f>
        <v>#N/A</v>
      </c>
      <c r="Q269" s="52" t="str">
        <f>IF(AND(ROW()&gt;4,COUNTIF($N$4:$N269,$N269)=1),"*","")</f>
        <v/>
      </c>
      <c r="R269" s="75">
        <f>F269</f>
        <v>8.4722222222222213E-2</v>
      </c>
      <c r="S269" s="52">
        <f>H269</f>
        <v>266</v>
      </c>
    </row>
    <row r="270" spans="1:19" x14ac:dyDescent="0.25">
      <c r="A270" s="1"/>
      <c r="B270" s="73" t="str">
        <f>IF(A270="","ready",IF(COUNTIF(Entry!A:A,A270)=0,"unknown number",IF(MATCH(A270,A:A,0)&lt;ROW(),"duplicate number","OK")))</f>
        <v>ready</v>
      </c>
      <c r="C270" s="1">
        <f>C269</f>
        <v>2</v>
      </c>
      <c r="D270" s="1">
        <f>D269</f>
        <v>2</v>
      </c>
      <c r="E270" s="1"/>
      <c r="F270" s="75">
        <f>($C270+$D270/60+$E270/3600)/24</f>
        <v>8.4722222222222213E-2</v>
      </c>
      <c r="G270" s="74" t="str">
        <f>IF(ROW()&lt;5,"",IF(A270="","ready",IF(F270&lt;F269,"time error","OK")))</f>
        <v>ready</v>
      </c>
      <c r="H270" s="52">
        <f>ROW()-3</f>
        <v>267</v>
      </c>
      <c r="I270" s="52" t="str">
        <f>IF(A270="","",N270&amp;":"&amp;COUNTIF(N$4:N270,N270))</f>
        <v/>
      </c>
      <c r="J270" s="52" t="str">
        <f>IF(LEFT(N270,1)="L",COUNTIF(N$4:N270,"L*"),"")</f>
        <v/>
      </c>
      <c r="K270" s="52" t="str">
        <f>IF(LEFT(N270,1)="V","MV",IF(LEFT(N270,2)="LV","LV",""))</f>
        <v/>
      </c>
      <c r="L270" s="51" t="str">
        <f>IF(A270="","",VLOOKUP($A270,Entry!A:D,2,FALSE))</f>
        <v/>
      </c>
      <c r="M270" s="51" t="str">
        <f>IF(A270="","",VLOOKUP($A270,Entry!A:D,3,FALSE))</f>
        <v/>
      </c>
      <c r="N270" s="51" t="str">
        <f>IF(A270="","",IF(VLOOKUP($A270,Entry!A:D,4,FALSE)="","M",VLOOKUP($A270,Entry!A:D,4,FALSE)))</f>
        <v/>
      </c>
      <c r="O270" s="52" t="str">
        <f>IF(A270="","",IF(VLOOKUP($A270,Entry!A:E,5,FALSE)="Y","Y",""))</f>
        <v/>
      </c>
      <c r="P270" s="52" t="e">
        <f>VLOOKUP(Finish!A270,Summit!A:B,2,FALSE)</f>
        <v>#N/A</v>
      </c>
      <c r="Q270" s="52" t="str">
        <f>IF(AND(ROW()&gt;4,COUNTIF($N$4:$N270,$N270)=1),"*","")</f>
        <v/>
      </c>
      <c r="R270" s="75">
        <f>F270</f>
        <v>8.4722222222222213E-2</v>
      </c>
      <c r="S270" s="52">
        <f>H270</f>
        <v>267</v>
      </c>
    </row>
    <row r="271" spans="1:19" x14ac:dyDescent="0.25">
      <c r="A271" s="1"/>
      <c r="B271" s="73" t="str">
        <f>IF(A271="","ready",IF(COUNTIF(Entry!A:A,A271)=0,"unknown number",IF(MATCH(A271,A:A,0)&lt;ROW(),"duplicate number","OK")))</f>
        <v>ready</v>
      </c>
      <c r="C271" s="1">
        <f>C270</f>
        <v>2</v>
      </c>
      <c r="D271" s="1">
        <f>D270</f>
        <v>2</v>
      </c>
      <c r="E271" s="1"/>
      <c r="F271" s="75">
        <f>($C271+$D271/60+$E271/3600)/24</f>
        <v>8.4722222222222213E-2</v>
      </c>
      <c r="G271" s="74" t="str">
        <f>IF(ROW()&lt;5,"",IF(A271="","ready",IF(F271&lt;F270,"time error","OK")))</f>
        <v>ready</v>
      </c>
      <c r="H271" s="52">
        <f>ROW()-3</f>
        <v>268</v>
      </c>
      <c r="I271" s="52" t="str">
        <f>IF(A271="","",N271&amp;":"&amp;COUNTIF(N$4:N271,N271))</f>
        <v/>
      </c>
      <c r="J271" s="52" t="str">
        <f>IF(LEFT(N271,1)="L",COUNTIF(N$4:N271,"L*"),"")</f>
        <v/>
      </c>
      <c r="K271" s="52" t="str">
        <f>IF(LEFT(N271,1)="V","MV",IF(LEFT(N271,2)="LV","LV",""))</f>
        <v/>
      </c>
      <c r="L271" s="51" t="str">
        <f>IF(A271="","",VLOOKUP($A271,Entry!A:D,2,FALSE))</f>
        <v/>
      </c>
      <c r="M271" s="51" t="str">
        <f>IF(A271="","",VLOOKUP($A271,Entry!A:D,3,FALSE))</f>
        <v/>
      </c>
      <c r="N271" s="51" t="str">
        <f>IF(A271="","",IF(VLOOKUP($A271,Entry!A:D,4,FALSE)="","M",VLOOKUP($A271,Entry!A:D,4,FALSE)))</f>
        <v/>
      </c>
      <c r="O271" s="52" t="str">
        <f>IF(A271="","",IF(VLOOKUP($A271,Entry!A:E,5,FALSE)="Y","Y",""))</f>
        <v/>
      </c>
      <c r="P271" s="52" t="e">
        <f>VLOOKUP(Finish!A271,Summit!A:B,2,FALSE)</f>
        <v>#N/A</v>
      </c>
      <c r="Q271" s="52" t="str">
        <f>IF(AND(ROW()&gt;4,COUNTIF($N$4:$N271,$N271)=1),"*","")</f>
        <v/>
      </c>
      <c r="R271" s="75">
        <f>F271</f>
        <v>8.4722222222222213E-2</v>
      </c>
      <c r="S271" s="52">
        <f>H271</f>
        <v>268</v>
      </c>
    </row>
    <row r="272" spans="1:19" x14ac:dyDescent="0.25">
      <c r="A272" s="1"/>
      <c r="B272" s="73" t="str">
        <f>IF(A272="","ready",IF(COUNTIF(Entry!A:A,A272)=0,"unknown number",IF(MATCH(A272,A:A,0)&lt;ROW(),"duplicate number","OK")))</f>
        <v>ready</v>
      </c>
      <c r="C272" s="1">
        <f>C271</f>
        <v>2</v>
      </c>
      <c r="D272" s="1">
        <f>D271</f>
        <v>2</v>
      </c>
      <c r="E272" s="1"/>
      <c r="F272" s="75">
        <f>($C272+$D272/60+$E272/3600)/24</f>
        <v>8.4722222222222213E-2</v>
      </c>
      <c r="G272" s="74" t="str">
        <f>IF(ROW()&lt;5,"",IF(A272="","ready",IF(F272&lt;F271,"time error","OK")))</f>
        <v>ready</v>
      </c>
      <c r="H272" s="52">
        <f>ROW()-3</f>
        <v>269</v>
      </c>
      <c r="I272" s="52" t="str">
        <f>IF(A272="","",N272&amp;":"&amp;COUNTIF(N$4:N272,N272))</f>
        <v/>
      </c>
      <c r="J272" s="52" t="str">
        <f>IF(LEFT(N272,1)="L",COUNTIF(N$4:N272,"L*"),"")</f>
        <v/>
      </c>
      <c r="K272" s="52" t="str">
        <f>IF(LEFT(N272,1)="V","MV",IF(LEFT(N272,2)="LV","LV",""))</f>
        <v/>
      </c>
      <c r="L272" s="51" t="str">
        <f>IF(A272="","",VLOOKUP($A272,Entry!A:D,2,FALSE))</f>
        <v/>
      </c>
      <c r="M272" s="51" t="str">
        <f>IF(A272="","",VLOOKUP($A272,Entry!A:D,3,FALSE))</f>
        <v/>
      </c>
      <c r="N272" s="51" t="str">
        <f>IF(A272="","",IF(VLOOKUP($A272,Entry!A:D,4,FALSE)="","M",VLOOKUP($A272,Entry!A:D,4,FALSE)))</f>
        <v/>
      </c>
      <c r="O272" s="52" t="str">
        <f>IF(A272="","",IF(VLOOKUP($A272,Entry!A:E,5,FALSE)="Y","Y",""))</f>
        <v/>
      </c>
      <c r="P272" s="52" t="e">
        <f>VLOOKUP(Finish!A272,Summit!A:B,2,FALSE)</f>
        <v>#N/A</v>
      </c>
      <c r="Q272" s="52" t="str">
        <f>IF(AND(ROW()&gt;4,COUNTIF($N$4:$N272,$N272)=1),"*","")</f>
        <v/>
      </c>
      <c r="R272" s="75">
        <f>F272</f>
        <v>8.4722222222222213E-2</v>
      </c>
      <c r="S272" s="52">
        <f>H272</f>
        <v>269</v>
      </c>
    </row>
    <row r="273" spans="1:19" x14ac:dyDescent="0.25">
      <c r="A273" s="1"/>
      <c r="B273" s="73" t="str">
        <f>IF(A273="","ready",IF(COUNTIF(Entry!A:A,A273)=0,"unknown number",IF(MATCH(A273,A:A,0)&lt;ROW(),"duplicate number","OK")))</f>
        <v>ready</v>
      </c>
      <c r="C273" s="1">
        <f>C272</f>
        <v>2</v>
      </c>
      <c r="D273" s="1">
        <f>D272</f>
        <v>2</v>
      </c>
      <c r="E273" s="1"/>
      <c r="F273" s="75">
        <f>($C273+$D273/60+$E273/3600)/24</f>
        <v>8.4722222222222213E-2</v>
      </c>
      <c r="G273" s="74" t="str">
        <f>IF(ROW()&lt;5,"",IF(A273="","ready",IF(F273&lt;F272,"time error","OK")))</f>
        <v>ready</v>
      </c>
      <c r="H273" s="52">
        <f>ROW()-3</f>
        <v>270</v>
      </c>
      <c r="I273" s="52" t="str">
        <f>IF(A273="","",N273&amp;":"&amp;COUNTIF(N$4:N273,N273))</f>
        <v/>
      </c>
      <c r="J273" s="52" t="str">
        <f>IF(LEFT(N273,1)="L",COUNTIF(N$4:N273,"L*"),"")</f>
        <v/>
      </c>
      <c r="K273" s="52" t="str">
        <f>IF(LEFT(N273,1)="V","MV",IF(LEFT(N273,2)="LV","LV",""))</f>
        <v/>
      </c>
      <c r="L273" s="51" t="str">
        <f>IF(A273="","",VLOOKUP($A273,Entry!A:D,2,FALSE))</f>
        <v/>
      </c>
      <c r="M273" s="51" t="str">
        <f>IF(A273="","",VLOOKUP($A273,Entry!A:D,3,FALSE))</f>
        <v/>
      </c>
      <c r="N273" s="51" t="str">
        <f>IF(A273="","",IF(VLOOKUP($A273,Entry!A:D,4,FALSE)="","M",VLOOKUP($A273,Entry!A:D,4,FALSE)))</f>
        <v/>
      </c>
      <c r="O273" s="52" t="str">
        <f>IF(A273="","",IF(VLOOKUP($A273,Entry!A:E,5,FALSE)="Y","Y",""))</f>
        <v/>
      </c>
      <c r="P273" s="52" t="e">
        <f>VLOOKUP(Finish!A273,Summit!A:B,2,FALSE)</f>
        <v>#N/A</v>
      </c>
      <c r="Q273" s="52" t="str">
        <f>IF(AND(ROW()&gt;4,COUNTIF($N$4:$N273,$N273)=1),"*","")</f>
        <v/>
      </c>
      <c r="R273" s="75">
        <f>F273</f>
        <v>8.4722222222222213E-2</v>
      </c>
      <c r="S273" s="52">
        <f>H273</f>
        <v>270</v>
      </c>
    </row>
    <row r="274" spans="1:19" x14ac:dyDescent="0.25">
      <c r="A274" s="1"/>
      <c r="B274" s="73" t="str">
        <f>IF(A274="","ready",IF(COUNTIF(Entry!A:A,A274)=0,"unknown number",IF(MATCH(A274,A:A,0)&lt;ROW(),"duplicate number","OK")))</f>
        <v>ready</v>
      </c>
      <c r="C274" s="1">
        <f>C273</f>
        <v>2</v>
      </c>
      <c r="D274" s="1">
        <f>D273</f>
        <v>2</v>
      </c>
      <c r="E274" s="1"/>
      <c r="F274" s="75">
        <f>($C274+$D274/60+$E274/3600)/24</f>
        <v>8.4722222222222213E-2</v>
      </c>
      <c r="G274" s="74" t="str">
        <f>IF(ROW()&lt;5,"",IF(A274="","ready",IF(F274&lt;F273,"time error","OK")))</f>
        <v>ready</v>
      </c>
      <c r="H274" s="52">
        <f>ROW()-3</f>
        <v>271</v>
      </c>
      <c r="I274" s="52" t="str">
        <f>IF(A274="","",N274&amp;":"&amp;COUNTIF(N$4:N274,N274))</f>
        <v/>
      </c>
      <c r="J274" s="52" t="str">
        <f>IF(LEFT(N274,1)="L",COUNTIF(N$4:N274,"L*"),"")</f>
        <v/>
      </c>
      <c r="K274" s="52" t="str">
        <f>IF(LEFT(N274,1)="V","MV",IF(LEFT(N274,2)="LV","LV",""))</f>
        <v/>
      </c>
      <c r="L274" s="51" t="str">
        <f>IF(A274="","",VLOOKUP($A274,Entry!A:D,2,FALSE))</f>
        <v/>
      </c>
      <c r="M274" s="51" t="str">
        <f>IF(A274="","",VLOOKUP($A274,Entry!A:D,3,FALSE))</f>
        <v/>
      </c>
      <c r="N274" s="51" t="str">
        <f>IF(A274="","",IF(VLOOKUP($A274,Entry!A:D,4,FALSE)="","M",VLOOKUP($A274,Entry!A:D,4,FALSE)))</f>
        <v/>
      </c>
      <c r="O274" s="52" t="str">
        <f>IF(A274="","",IF(VLOOKUP($A274,Entry!A:E,5,FALSE)="Y","Y",""))</f>
        <v/>
      </c>
      <c r="P274" s="52" t="e">
        <f>VLOOKUP(Finish!A274,Summit!A:B,2,FALSE)</f>
        <v>#N/A</v>
      </c>
      <c r="Q274" s="52" t="str">
        <f>IF(AND(ROW()&gt;4,COUNTIF($N$4:$N274,$N274)=1),"*","")</f>
        <v/>
      </c>
      <c r="R274" s="75">
        <f>F274</f>
        <v>8.4722222222222213E-2</v>
      </c>
      <c r="S274" s="52">
        <f>H274</f>
        <v>271</v>
      </c>
    </row>
    <row r="275" spans="1:19" x14ac:dyDescent="0.25">
      <c r="A275" s="1"/>
      <c r="B275" s="73" t="str">
        <f>IF(A275="","ready",IF(COUNTIF(Entry!A:A,A275)=0,"unknown number",IF(MATCH(A275,A:A,0)&lt;ROW(),"duplicate number","OK")))</f>
        <v>ready</v>
      </c>
      <c r="C275" s="1">
        <f>C274</f>
        <v>2</v>
      </c>
      <c r="D275" s="1">
        <f>D274</f>
        <v>2</v>
      </c>
      <c r="E275" s="1"/>
      <c r="F275" s="75">
        <f>($C275+$D275/60+$E275/3600)/24</f>
        <v>8.4722222222222213E-2</v>
      </c>
      <c r="G275" s="74" t="str">
        <f>IF(ROW()&lt;5,"",IF(A275="","ready",IF(F275&lt;F274,"time error","OK")))</f>
        <v>ready</v>
      </c>
      <c r="H275" s="52">
        <f>ROW()-3</f>
        <v>272</v>
      </c>
      <c r="I275" s="52" t="str">
        <f>IF(A275="","",N275&amp;":"&amp;COUNTIF(N$4:N275,N275))</f>
        <v/>
      </c>
      <c r="J275" s="52" t="str">
        <f>IF(LEFT(N275,1)="L",COUNTIF(N$4:N275,"L*"),"")</f>
        <v/>
      </c>
      <c r="K275" s="52" t="str">
        <f>IF(LEFT(N275,1)="V","MV",IF(LEFT(N275,2)="LV","LV",""))</f>
        <v/>
      </c>
      <c r="L275" s="51" t="str">
        <f>IF(A275="","",VLOOKUP($A275,Entry!A:D,2,FALSE))</f>
        <v/>
      </c>
      <c r="M275" s="51" t="str">
        <f>IF(A275="","",VLOOKUP($A275,Entry!A:D,3,FALSE))</f>
        <v/>
      </c>
      <c r="N275" s="51" t="str">
        <f>IF(A275="","",IF(VLOOKUP($A275,Entry!A:D,4,FALSE)="","M",VLOOKUP($A275,Entry!A:D,4,FALSE)))</f>
        <v/>
      </c>
      <c r="O275" s="52" t="str">
        <f>IF(A275="","",IF(VLOOKUP($A275,Entry!A:E,5,FALSE)="Y","Y",""))</f>
        <v/>
      </c>
      <c r="P275" s="52" t="e">
        <f>VLOOKUP(Finish!A275,Summit!A:B,2,FALSE)</f>
        <v>#N/A</v>
      </c>
      <c r="Q275" s="52" t="str">
        <f>IF(AND(ROW()&gt;4,COUNTIF($N$4:$N275,$N275)=1),"*","")</f>
        <v/>
      </c>
      <c r="R275" s="75">
        <f>F275</f>
        <v>8.4722222222222213E-2</v>
      </c>
      <c r="S275" s="52">
        <f>H275</f>
        <v>272</v>
      </c>
    </row>
    <row r="276" spans="1:19" x14ac:dyDescent="0.25">
      <c r="A276" s="1"/>
      <c r="B276" s="73" t="str">
        <f>IF(A276="","ready",IF(COUNTIF(Entry!A:A,A276)=0,"unknown number",IF(MATCH(A276,A:A,0)&lt;ROW(),"duplicate number","OK")))</f>
        <v>ready</v>
      </c>
      <c r="C276" s="1">
        <f>C275</f>
        <v>2</v>
      </c>
      <c r="D276" s="1">
        <f>D275</f>
        <v>2</v>
      </c>
      <c r="E276" s="1"/>
      <c r="F276" s="75">
        <f>($C276+$D276/60+$E276/3600)/24</f>
        <v>8.4722222222222213E-2</v>
      </c>
      <c r="G276" s="74" t="str">
        <f>IF(ROW()&lt;5,"",IF(A276="","ready",IF(F276&lt;F275,"time error","OK")))</f>
        <v>ready</v>
      </c>
      <c r="H276" s="52">
        <f>ROW()-3</f>
        <v>273</v>
      </c>
      <c r="I276" s="52" t="str">
        <f>IF(A276="","",N276&amp;":"&amp;COUNTIF(N$4:N276,N276))</f>
        <v/>
      </c>
      <c r="J276" s="52" t="str">
        <f>IF(LEFT(N276,1)="L",COUNTIF(N$4:N276,"L*"),"")</f>
        <v/>
      </c>
      <c r="K276" s="52" t="str">
        <f>IF(LEFT(N276,1)="V","MV",IF(LEFT(N276,2)="LV","LV",""))</f>
        <v/>
      </c>
      <c r="L276" s="51" t="str">
        <f>IF(A276="","",VLOOKUP($A276,Entry!A:D,2,FALSE))</f>
        <v/>
      </c>
      <c r="M276" s="51" t="str">
        <f>IF(A276="","",VLOOKUP($A276,Entry!A:D,3,FALSE))</f>
        <v/>
      </c>
      <c r="N276" s="51" t="str">
        <f>IF(A276="","",IF(VLOOKUP($A276,Entry!A:D,4,FALSE)="","M",VLOOKUP($A276,Entry!A:D,4,FALSE)))</f>
        <v/>
      </c>
      <c r="O276" s="52" t="str">
        <f>IF(A276="","",IF(VLOOKUP($A276,Entry!A:E,5,FALSE)="Y","Y",""))</f>
        <v/>
      </c>
      <c r="P276" s="52" t="e">
        <f>VLOOKUP(Finish!A276,Summit!A:B,2,FALSE)</f>
        <v>#N/A</v>
      </c>
      <c r="Q276" s="52" t="str">
        <f>IF(AND(ROW()&gt;4,COUNTIF($N$4:$N276,$N276)=1),"*","")</f>
        <v/>
      </c>
      <c r="R276" s="75">
        <f>F276</f>
        <v>8.4722222222222213E-2</v>
      </c>
      <c r="S276" s="52">
        <f>H276</f>
        <v>273</v>
      </c>
    </row>
    <row r="277" spans="1:19" x14ac:dyDescent="0.25">
      <c r="A277" s="1"/>
      <c r="B277" s="73" t="str">
        <f>IF(A277="","ready",IF(COUNTIF(Entry!A:A,A277)=0,"unknown number",IF(MATCH(A277,A:A,0)&lt;ROW(),"duplicate number","OK")))</f>
        <v>ready</v>
      </c>
      <c r="C277" s="1">
        <f>C276</f>
        <v>2</v>
      </c>
      <c r="D277" s="1">
        <f>D276</f>
        <v>2</v>
      </c>
      <c r="E277" s="1"/>
      <c r="F277" s="75">
        <f>($C277+$D277/60+$E277/3600)/24</f>
        <v>8.4722222222222213E-2</v>
      </c>
      <c r="G277" s="74" t="str">
        <f>IF(ROW()&lt;5,"",IF(A277="","ready",IF(F277&lt;F276,"time error","OK")))</f>
        <v>ready</v>
      </c>
      <c r="H277" s="52">
        <f>ROW()-3</f>
        <v>274</v>
      </c>
      <c r="I277" s="52" t="str">
        <f>IF(A277="","",N277&amp;":"&amp;COUNTIF(N$4:N277,N277))</f>
        <v/>
      </c>
      <c r="J277" s="52" t="str">
        <f>IF(LEFT(N277,1)="L",COUNTIF(N$4:N277,"L*"),"")</f>
        <v/>
      </c>
      <c r="K277" s="52" t="str">
        <f>IF(LEFT(N277,1)="V","MV",IF(LEFT(N277,2)="LV","LV",""))</f>
        <v/>
      </c>
      <c r="L277" s="51" t="str">
        <f>IF(A277="","",VLOOKUP($A277,Entry!A:D,2,FALSE))</f>
        <v/>
      </c>
      <c r="M277" s="51" t="str">
        <f>IF(A277="","",VLOOKUP($A277,Entry!A:D,3,FALSE))</f>
        <v/>
      </c>
      <c r="N277" s="51" t="str">
        <f>IF(A277="","",IF(VLOOKUP($A277,Entry!A:D,4,FALSE)="","M",VLOOKUP($A277,Entry!A:D,4,FALSE)))</f>
        <v/>
      </c>
      <c r="O277" s="52" t="str">
        <f>IF(A277="","",IF(VLOOKUP($A277,Entry!A:E,5,FALSE)="Y","Y",""))</f>
        <v/>
      </c>
      <c r="P277" s="52" t="e">
        <f>VLOOKUP(Finish!A277,Summit!A:B,2,FALSE)</f>
        <v>#N/A</v>
      </c>
      <c r="Q277" s="52" t="str">
        <f>IF(AND(ROW()&gt;4,COUNTIF($N$4:$N277,$N277)=1),"*","")</f>
        <v/>
      </c>
      <c r="R277" s="75">
        <f>F277</f>
        <v>8.4722222222222213E-2</v>
      </c>
      <c r="S277" s="52">
        <f>H277</f>
        <v>274</v>
      </c>
    </row>
    <row r="278" spans="1:19" x14ac:dyDescent="0.25">
      <c r="A278" s="1"/>
      <c r="B278" s="73" t="str">
        <f>IF(A278="","ready",IF(COUNTIF(Entry!A:A,A278)=0,"unknown number",IF(MATCH(A278,A:A,0)&lt;ROW(),"duplicate number","OK")))</f>
        <v>ready</v>
      </c>
      <c r="C278" s="1">
        <f>C277</f>
        <v>2</v>
      </c>
      <c r="D278" s="1">
        <f>D277</f>
        <v>2</v>
      </c>
      <c r="E278" s="1"/>
      <c r="F278" s="75">
        <f>($C278+$D278/60+$E278/3600)/24</f>
        <v>8.4722222222222213E-2</v>
      </c>
      <c r="G278" s="74" t="str">
        <f>IF(ROW()&lt;5,"",IF(A278="","ready",IF(F278&lt;F277,"time error","OK")))</f>
        <v>ready</v>
      </c>
      <c r="H278" s="52">
        <f>ROW()-3</f>
        <v>275</v>
      </c>
      <c r="I278" s="52" t="str">
        <f>IF(A278="","",N278&amp;":"&amp;COUNTIF(N$4:N278,N278))</f>
        <v/>
      </c>
      <c r="J278" s="52" t="str">
        <f>IF(LEFT(N278,1)="L",COUNTIF(N$4:N278,"L*"),"")</f>
        <v/>
      </c>
      <c r="K278" s="52" t="str">
        <f>IF(LEFT(N278,1)="V","MV",IF(LEFT(N278,2)="LV","LV",""))</f>
        <v/>
      </c>
      <c r="L278" s="51" t="str">
        <f>IF(A278="","",VLOOKUP($A278,Entry!A:D,2,FALSE))</f>
        <v/>
      </c>
      <c r="M278" s="51" t="str">
        <f>IF(A278="","",VLOOKUP($A278,Entry!A:D,3,FALSE))</f>
        <v/>
      </c>
      <c r="N278" s="51" t="str">
        <f>IF(A278="","",IF(VLOOKUP($A278,Entry!A:D,4,FALSE)="","M",VLOOKUP($A278,Entry!A:D,4,FALSE)))</f>
        <v/>
      </c>
      <c r="O278" s="52" t="str">
        <f>IF(A278="","",IF(VLOOKUP($A278,Entry!A:E,5,FALSE)="Y","Y",""))</f>
        <v/>
      </c>
      <c r="P278" s="52" t="e">
        <f>VLOOKUP(Finish!A278,Summit!A:B,2,FALSE)</f>
        <v>#N/A</v>
      </c>
      <c r="Q278" s="52" t="str">
        <f>IF(AND(ROW()&gt;4,COUNTIF($N$4:$N278,$N278)=1),"*","")</f>
        <v/>
      </c>
      <c r="R278" s="75">
        <f>F278</f>
        <v>8.4722222222222213E-2</v>
      </c>
      <c r="S278" s="52">
        <f>H278</f>
        <v>275</v>
      </c>
    </row>
    <row r="279" spans="1:19" x14ac:dyDescent="0.25">
      <c r="A279" s="1"/>
      <c r="B279" s="73" t="str">
        <f>IF(A279="","ready",IF(COUNTIF(Entry!A:A,A279)=0,"unknown number",IF(MATCH(A279,A:A,0)&lt;ROW(),"duplicate number","OK")))</f>
        <v>ready</v>
      </c>
      <c r="C279" s="1">
        <f>C278</f>
        <v>2</v>
      </c>
      <c r="D279" s="1">
        <f>D278</f>
        <v>2</v>
      </c>
      <c r="E279" s="1"/>
      <c r="F279" s="75">
        <f>($C279+$D279/60+$E279/3600)/24</f>
        <v>8.4722222222222213E-2</v>
      </c>
      <c r="G279" s="74" t="str">
        <f>IF(ROW()&lt;5,"",IF(A279="","ready",IF(F279&lt;F278,"time error","OK")))</f>
        <v>ready</v>
      </c>
      <c r="H279" s="52">
        <f>ROW()-3</f>
        <v>276</v>
      </c>
      <c r="I279" s="52" t="str">
        <f>IF(A279="","",N279&amp;":"&amp;COUNTIF(N$4:N279,N279))</f>
        <v/>
      </c>
      <c r="J279" s="52" t="str">
        <f>IF(LEFT(N279,1)="L",COUNTIF(N$4:N279,"L*"),"")</f>
        <v/>
      </c>
      <c r="K279" s="52" t="str">
        <f>IF(LEFT(N279,1)="V","MV",IF(LEFT(N279,2)="LV","LV",""))</f>
        <v/>
      </c>
      <c r="L279" s="51" t="str">
        <f>IF(A279="","",VLOOKUP($A279,Entry!A:D,2,FALSE))</f>
        <v/>
      </c>
      <c r="M279" s="51" t="str">
        <f>IF(A279="","",VLOOKUP($A279,Entry!A:D,3,FALSE))</f>
        <v/>
      </c>
      <c r="N279" s="51" t="str">
        <f>IF(A279="","",IF(VLOOKUP($A279,Entry!A:D,4,FALSE)="","M",VLOOKUP($A279,Entry!A:D,4,FALSE)))</f>
        <v/>
      </c>
      <c r="O279" s="52" t="str">
        <f>IF(A279="","",IF(VLOOKUP($A279,Entry!A:E,5,FALSE)="Y","Y",""))</f>
        <v/>
      </c>
      <c r="P279" s="52" t="e">
        <f>VLOOKUP(Finish!A279,Summit!A:B,2,FALSE)</f>
        <v>#N/A</v>
      </c>
      <c r="Q279" s="52" t="str">
        <f>IF(AND(ROW()&gt;4,COUNTIF($N$4:$N279,$N279)=1),"*","")</f>
        <v/>
      </c>
      <c r="R279" s="75">
        <f>F279</f>
        <v>8.4722222222222213E-2</v>
      </c>
      <c r="S279" s="52">
        <f>H279</f>
        <v>276</v>
      </c>
    </row>
    <row r="280" spans="1:19" x14ac:dyDescent="0.25">
      <c r="A280" s="1"/>
      <c r="B280" s="73" t="str">
        <f>IF(A280="","ready",IF(COUNTIF(Entry!A:A,A280)=0,"unknown number",IF(MATCH(A280,A:A,0)&lt;ROW(),"duplicate number","OK")))</f>
        <v>ready</v>
      </c>
      <c r="C280" s="1">
        <f>C279</f>
        <v>2</v>
      </c>
      <c r="D280" s="1">
        <f>D279</f>
        <v>2</v>
      </c>
      <c r="E280" s="1"/>
      <c r="F280" s="75">
        <f>($C280+$D280/60+$E280/3600)/24</f>
        <v>8.4722222222222213E-2</v>
      </c>
      <c r="G280" s="74" t="str">
        <f>IF(ROW()&lt;5,"",IF(A280="","ready",IF(F280&lt;F279,"time error","OK")))</f>
        <v>ready</v>
      </c>
      <c r="H280" s="52">
        <f>ROW()-3</f>
        <v>277</v>
      </c>
      <c r="I280" s="52" t="str">
        <f>IF(A280="","",N280&amp;":"&amp;COUNTIF(N$4:N280,N280))</f>
        <v/>
      </c>
      <c r="J280" s="52" t="str">
        <f>IF(LEFT(N280,1)="L",COUNTIF(N$4:N280,"L*"),"")</f>
        <v/>
      </c>
      <c r="K280" s="52" t="str">
        <f>IF(LEFT(N280,1)="V","MV",IF(LEFT(N280,2)="LV","LV",""))</f>
        <v/>
      </c>
      <c r="L280" s="51" t="str">
        <f>IF(A280="","",VLOOKUP($A280,Entry!A:D,2,FALSE))</f>
        <v/>
      </c>
      <c r="M280" s="51" t="str">
        <f>IF(A280="","",VLOOKUP($A280,Entry!A:D,3,FALSE))</f>
        <v/>
      </c>
      <c r="N280" s="51" t="str">
        <f>IF(A280="","",IF(VLOOKUP($A280,Entry!A:D,4,FALSE)="","M",VLOOKUP($A280,Entry!A:D,4,FALSE)))</f>
        <v/>
      </c>
      <c r="O280" s="52" t="str">
        <f>IF(A280="","",IF(VLOOKUP($A280,Entry!A:E,5,FALSE)="Y","Y",""))</f>
        <v/>
      </c>
      <c r="P280" s="52" t="e">
        <f>VLOOKUP(Finish!A280,Summit!A:B,2,FALSE)</f>
        <v>#N/A</v>
      </c>
      <c r="Q280" s="52" t="str">
        <f>IF(AND(ROW()&gt;4,COUNTIF($N$4:$N280,$N280)=1),"*","")</f>
        <v/>
      </c>
      <c r="R280" s="75">
        <f>F280</f>
        <v>8.4722222222222213E-2</v>
      </c>
      <c r="S280" s="52">
        <f>H280</f>
        <v>277</v>
      </c>
    </row>
    <row r="281" spans="1:19" x14ac:dyDescent="0.25">
      <c r="A281" s="1"/>
      <c r="B281" s="73" t="str">
        <f>IF(A281="","ready",IF(COUNTIF(Entry!A:A,A281)=0,"unknown number",IF(MATCH(A281,A:A,0)&lt;ROW(),"duplicate number","OK")))</f>
        <v>ready</v>
      </c>
      <c r="C281" s="1">
        <f>C280</f>
        <v>2</v>
      </c>
      <c r="D281" s="1">
        <f>D280</f>
        <v>2</v>
      </c>
      <c r="E281" s="1"/>
      <c r="F281" s="75">
        <f>($C281+$D281/60+$E281/3600)/24</f>
        <v>8.4722222222222213E-2</v>
      </c>
      <c r="G281" s="74" t="str">
        <f>IF(ROW()&lt;5,"",IF(A281="","ready",IF(F281&lt;F280,"time error","OK")))</f>
        <v>ready</v>
      </c>
      <c r="H281" s="52">
        <f>ROW()-3</f>
        <v>278</v>
      </c>
      <c r="I281" s="52" t="str">
        <f>IF(A281="","",N281&amp;":"&amp;COUNTIF(N$4:N281,N281))</f>
        <v/>
      </c>
      <c r="J281" s="52" t="str">
        <f>IF(LEFT(N281,1)="L",COUNTIF(N$4:N281,"L*"),"")</f>
        <v/>
      </c>
      <c r="K281" s="52" t="str">
        <f>IF(LEFT(N281,1)="V","MV",IF(LEFT(N281,2)="LV","LV",""))</f>
        <v/>
      </c>
      <c r="L281" s="51" t="str">
        <f>IF(A281="","",VLOOKUP($A281,Entry!A:D,2,FALSE))</f>
        <v/>
      </c>
      <c r="M281" s="51" t="str">
        <f>IF(A281="","",VLOOKUP($A281,Entry!A:D,3,FALSE))</f>
        <v/>
      </c>
      <c r="N281" s="51" t="str">
        <f>IF(A281="","",IF(VLOOKUP($A281,Entry!A:D,4,FALSE)="","M",VLOOKUP($A281,Entry!A:D,4,FALSE)))</f>
        <v/>
      </c>
      <c r="O281" s="52" t="str">
        <f>IF(A281="","",IF(VLOOKUP($A281,Entry!A:E,5,FALSE)="Y","Y",""))</f>
        <v/>
      </c>
      <c r="P281" s="52" t="e">
        <f>VLOOKUP(Finish!A281,Summit!A:B,2,FALSE)</f>
        <v>#N/A</v>
      </c>
      <c r="Q281" s="52" t="str">
        <f>IF(AND(ROW()&gt;4,COUNTIF($N$4:$N281,$N281)=1),"*","")</f>
        <v/>
      </c>
      <c r="R281" s="75">
        <f>F281</f>
        <v>8.4722222222222213E-2</v>
      </c>
      <c r="S281" s="52">
        <f>H281</f>
        <v>278</v>
      </c>
    </row>
    <row r="282" spans="1:19" x14ac:dyDescent="0.25">
      <c r="A282" s="1"/>
      <c r="B282" s="73" t="str">
        <f>IF(A282="","ready",IF(COUNTIF(Entry!A:A,A282)=0,"unknown number",IF(MATCH(A282,A:A,0)&lt;ROW(),"duplicate number","OK")))</f>
        <v>ready</v>
      </c>
      <c r="C282" s="1">
        <f>C281</f>
        <v>2</v>
      </c>
      <c r="D282" s="1">
        <f>D281</f>
        <v>2</v>
      </c>
      <c r="E282" s="1"/>
      <c r="F282" s="75">
        <f>($C282+$D282/60+$E282/3600)/24</f>
        <v>8.4722222222222213E-2</v>
      </c>
      <c r="G282" s="74" t="str">
        <f>IF(ROW()&lt;5,"",IF(A282="","ready",IF(F282&lt;F281,"time error","OK")))</f>
        <v>ready</v>
      </c>
      <c r="H282" s="52">
        <f>ROW()-3</f>
        <v>279</v>
      </c>
      <c r="I282" s="52" t="str">
        <f>IF(A282="","",N282&amp;":"&amp;COUNTIF(N$4:N282,N282))</f>
        <v/>
      </c>
      <c r="J282" s="52" t="str">
        <f>IF(LEFT(N282,1)="L",COUNTIF(N$4:N282,"L*"),"")</f>
        <v/>
      </c>
      <c r="K282" s="52" t="str">
        <f>IF(LEFT(N282,1)="V","MV",IF(LEFT(N282,2)="LV","LV",""))</f>
        <v/>
      </c>
      <c r="L282" s="51" t="str">
        <f>IF(A282="","",VLOOKUP($A282,Entry!A:D,2,FALSE))</f>
        <v/>
      </c>
      <c r="M282" s="51" t="str">
        <f>IF(A282="","",VLOOKUP($A282,Entry!A:D,3,FALSE))</f>
        <v/>
      </c>
      <c r="N282" s="51" t="str">
        <f>IF(A282="","",IF(VLOOKUP($A282,Entry!A:D,4,FALSE)="","M",VLOOKUP($A282,Entry!A:D,4,FALSE)))</f>
        <v/>
      </c>
      <c r="O282" s="52" t="str">
        <f>IF(A282="","",IF(VLOOKUP($A282,Entry!A:E,5,FALSE)="Y","Y",""))</f>
        <v/>
      </c>
      <c r="P282" s="52" t="e">
        <f>VLOOKUP(Finish!A282,Summit!A:B,2,FALSE)</f>
        <v>#N/A</v>
      </c>
      <c r="Q282" s="52" t="str">
        <f>IF(AND(ROW()&gt;4,COUNTIF($N$4:$N282,$N282)=1),"*","")</f>
        <v/>
      </c>
      <c r="R282" s="75">
        <f>F282</f>
        <v>8.4722222222222213E-2</v>
      </c>
      <c r="S282" s="52">
        <f>H282</f>
        <v>279</v>
      </c>
    </row>
    <row r="283" spans="1:19" x14ac:dyDescent="0.25">
      <c r="A283" s="1"/>
      <c r="B283" s="73" t="str">
        <f>IF(A283="","ready",IF(COUNTIF(Entry!A:A,A283)=0,"unknown number",IF(MATCH(A283,A:A,0)&lt;ROW(),"duplicate number","OK")))</f>
        <v>ready</v>
      </c>
      <c r="C283" s="1">
        <f>C282</f>
        <v>2</v>
      </c>
      <c r="D283" s="1">
        <f>D282</f>
        <v>2</v>
      </c>
      <c r="E283" s="1"/>
      <c r="F283" s="75">
        <f>($C283+$D283/60+$E283/3600)/24</f>
        <v>8.4722222222222213E-2</v>
      </c>
      <c r="G283" s="74" t="str">
        <f>IF(ROW()&lt;5,"",IF(A283="","ready",IF(F283&lt;F282,"time error","OK")))</f>
        <v>ready</v>
      </c>
      <c r="H283" s="52">
        <f>ROW()-3</f>
        <v>280</v>
      </c>
      <c r="I283" s="52" t="str">
        <f>IF(A283="","",N283&amp;":"&amp;COUNTIF(N$4:N283,N283))</f>
        <v/>
      </c>
      <c r="J283" s="52" t="str">
        <f>IF(LEFT(N283,1)="L",COUNTIF(N$4:N283,"L*"),"")</f>
        <v/>
      </c>
      <c r="K283" s="52" t="str">
        <f>IF(LEFT(N283,1)="V","MV",IF(LEFT(N283,2)="LV","LV",""))</f>
        <v/>
      </c>
      <c r="L283" s="51" t="str">
        <f>IF(A283="","",VLOOKUP($A283,Entry!A:D,2,FALSE))</f>
        <v/>
      </c>
      <c r="M283" s="51" t="str">
        <f>IF(A283="","",VLOOKUP($A283,Entry!A:D,3,FALSE))</f>
        <v/>
      </c>
      <c r="N283" s="51" t="str">
        <f>IF(A283="","",IF(VLOOKUP($A283,Entry!A:D,4,FALSE)="","M",VLOOKUP($A283,Entry!A:D,4,FALSE)))</f>
        <v/>
      </c>
      <c r="O283" s="52" t="str">
        <f>IF(A283="","",IF(VLOOKUP($A283,Entry!A:E,5,FALSE)="Y","Y",""))</f>
        <v/>
      </c>
      <c r="P283" s="52" t="e">
        <f>VLOOKUP(Finish!A283,Summit!A:B,2,FALSE)</f>
        <v>#N/A</v>
      </c>
      <c r="Q283" s="52" t="str">
        <f>IF(AND(ROW()&gt;4,COUNTIF($N$4:$N283,$N283)=1),"*","")</f>
        <v/>
      </c>
      <c r="R283" s="75">
        <f>F283</f>
        <v>8.4722222222222213E-2</v>
      </c>
      <c r="S283" s="52">
        <f>H283</f>
        <v>280</v>
      </c>
    </row>
    <row r="284" spans="1:19" x14ac:dyDescent="0.25">
      <c r="A284" s="1"/>
      <c r="B284" s="73" t="str">
        <f>IF(A284="","ready",IF(COUNTIF(Entry!A:A,A284)=0,"unknown number",IF(MATCH(A284,A:A,0)&lt;ROW(),"duplicate number","OK")))</f>
        <v>ready</v>
      </c>
      <c r="C284" s="1">
        <f>C283</f>
        <v>2</v>
      </c>
      <c r="D284" s="1">
        <f>D283</f>
        <v>2</v>
      </c>
      <c r="E284" s="1"/>
      <c r="F284" s="75">
        <f>($C284+$D284/60+$E284/3600)/24</f>
        <v>8.4722222222222213E-2</v>
      </c>
      <c r="G284" s="74" t="str">
        <f>IF(ROW()&lt;5,"",IF(A284="","ready",IF(F284&lt;F283,"time error","OK")))</f>
        <v>ready</v>
      </c>
      <c r="H284" s="52">
        <f>ROW()-3</f>
        <v>281</v>
      </c>
      <c r="I284" s="52" t="str">
        <f>IF(A284="","",N284&amp;":"&amp;COUNTIF(N$4:N284,N284))</f>
        <v/>
      </c>
      <c r="J284" s="52" t="str">
        <f>IF(LEFT(N284,1)="L",COUNTIF(N$4:N284,"L*"),"")</f>
        <v/>
      </c>
      <c r="K284" s="52" t="str">
        <f>IF(LEFT(N284,1)="V","MV",IF(LEFT(N284,2)="LV","LV",""))</f>
        <v/>
      </c>
      <c r="L284" s="51" t="str">
        <f>IF(A284="","",VLOOKUP($A284,Entry!A:D,2,FALSE))</f>
        <v/>
      </c>
      <c r="M284" s="51" t="str">
        <f>IF(A284="","",VLOOKUP($A284,Entry!A:D,3,FALSE))</f>
        <v/>
      </c>
      <c r="N284" s="51" t="str">
        <f>IF(A284="","",IF(VLOOKUP($A284,Entry!A:D,4,FALSE)="","M",VLOOKUP($A284,Entry!A:D,4,FALSE)))</f>
        <v/>
      </c>
      <c r="O284" s="52" t="str">
        <f>IF(A284="","",IF(VLOOKUP($A284,Entry!A:E,5,FALSE)="Y","Y",""))</f>
        <v/>
      </c>
      <c r="P284" s="52" t="e">
        <f>VLOOKUP(Finish!A284,Summit!A:B,2,FALSE)</f>
        <v>#N/A</v>
      </c>
      <c r="Q284" s="52" t="str">
        <f>IF(AND(ROW()&gt;4,COUNTIF($N$4:$N284,$N284)=1),"*","")</f>
        <v/>
      </c>
      <c r="R284" s="75">
        <f>F284</f>
        <v>8.4722222222222213E-2</v>
      </c>
      <c r="S284" s="52">
        <f>H284</f>
        <v>281</v>
      </c>
    </row>
    <row r="285" spans="1:19" x14ac:dyDescent="0.25">
      <c r="A285" s="1"/>
      <c r="B285" s="73" t="str">
        <f>IF(A285="","ready",IF(COUNTIF(Entry!A:A,A285)=0,"unknown number",IF(MATCH(A285,A:A,0)&lt;ROW(),"duplicate number","OK")))</f>
        <v>ready</v>
      </c>
      <c r="C285" s="1">
        <f>C284</f>
        <v>2</v>
      </c>
      <c r="D285" s="1">
        <f>D284</f>
        <v>2</v>
      </c>
      <c r="E285" s="1"/>
      <c r="F285" s="75">
        <f>($C285+$D285/60+$E285/3600)/24</f>
        <v>8.4722222222222213E-2</v>
      </c>
      <c r="G285" s="74" t="str">
        <f>IF(ROW()&lt;5,"",IF(A285="","ready",IF(F285&lt;F284,"time error","OK")))</f>
        <v>ready</v>
      </c>
      <c r="H285" s="52">
        <f>ROW()-3</f>
        <v>282</v>
      </c>
      <c r="I285" s="52" t="str">
        <f>IF(A285="","",N285&amp;":"&amp;COUNTIF(N$4:N285,N285))</f>
        <v/>
      </c>
      <c r="J285" s="52" t="str">
        <f>IF(LEFT(N285,1)="L",COUNTIF(N$4:N285,"L*"),"")</f>
        <v/>
      </c>
      <c r="K285" s="52" t="str">
        <f>IF(LEFT(N285,1)="V","MV",IF(LEFT(N285,2)="LV","LV",""))</f>
        <v/>
      </c>
      <c r="L285" s="51" t="str">
        <f>IF(A285="","",VLOOKUP($A285,Entry!A:D,2,FALSE))</f>
        <v/>
      </c>
      <c r="M285" s="51" t="str">
        <f>IF(A285="","",VLOOKUP($A285,Entry!A:D,3,FALSE))</f>
        <v/>
      </c>
      <c r="N285" s="51" t="str">
        <f>IF(A285="","",IF(VLOOKUP($A285,Entry!A:D,4,FALSE)="","M",VLOOKUP($A285,Entry!A:D,4,FALSE)))</f>
        <v/>
      </c>
      <c r="O285" s="52" t="str">
        <f>IF(A285="","",IF(VLOOKUP($A285,Entry!A:E,5,FALSE)="Y","Y",""))</f>
        <v/>
      </c>
      <c r="P285" s="52" t="e">
        <f>VLOOKUP(Finish!A285,Summit!A:B,2,FALSE)</f>
        <v>#N/A</v>
      </c>
      <c r="Q285" s="52" t="str">
        <f>IF(AND(ROW()&gt;4,COUNTIF($N$4:$N285,$N285)=1),"*","")</f>
        <v/>
      </c>
      <c r="R285" s="75">
        <f>F285</f>
        <v>8.4722222222222213E-2</v>
      </c>
      <c r="S285" s="52">
        <f>H285</f>
        <v>282</v>
      </c>
    </row>
    <row r="286" spans="1:19" x14ac:dyDescent="0.25">
      <c r="A286" s="1"/>
      <c r="B286" s="73" t="str">
        <f>IF(A286="","ready",IF(COUNTIF(Entry!A:A,A286)=0,"unknown number",IF(MATCH(A286,A:A,0)&lt;ROW(),"duplicate number","OK")))</f>
        <v>ready</v>
      </c>
      <c r="C286" s="1">
        <f>C285</f>
        <v>2</v>
      </c>
      <c r="D286" s="1">
        <f>D285</f>
        <v>2</v>
      </c>
      <c r="E286" s="1"/>
      <c r="F286" s="75">
        <f>($C286+$D286/60+$E286/3600)/24</f>
        <v>8.4722222222222213E-2</v>
      </c>
      <c r="G286" s="74" t="str">
        <f>IF(ROW()&lt;5,"",IF(A286="","ready",IF(F286&lt;F285,"time error","OK")))</f>
        <v>ready</v>
      </c>
      <c r="H286" s="52">
        <f>ROW()-3</f>
        <v>283</v>
      </c>
      <c r="I286" s="52" t="str">
        <f>IF(A286="","",N286&amp;":"&amp;COUNTIF(N$4:N286,N286))</f>
        <v/>
      </c>
      <c r="J286" s="52" t="str">
        <f>IF(LEFT(N286,1)="L",COUNTIF(N$4:N286,"L*"),"")</f>
        <v/>
      </c>
      <c r="K286" s="52" t="str">
        <f>IF(LEFT(N286,1)="V","MV",IF(LEFT(N286,2)="LV","LV",""))</f>
        <v/>
      </c>
      <c r="L286" s="51" t="str">
        <f>IF(A286="","",VLOOKUP($A286,Entry!A:D,2,FALSE))</f>
        <v/>
      </c>
      <c r="M286" s="51" t="str">
        <f>IF(A286="","",VLOOKUP($A286,Entry!A:D,3,FALSE))</f>
        <v/>
      </c>
      <c r="N286" s="51" t="str">
        <f>IF(A286="","",IF(VLOOKUP($A286,Entry!A:D,4,FALSE)="","M",VLOOKUP($A286,Entry!A:D,4,FALSE)))</f>
        <v/>
      </c>
      <c r="O286" s="52" t="str">
        <f>IF(A286="","",IF(VLOOKUP($A286,Entry!A:E,5,FALSE)="Y","Y",""))</f>
        <v/>
      </c>
      <c r="P286" s="52" t="e">
        <f>VLOOKUP(Finish!A286,Summit!A:B,2,FALSE)</f>
        <v>#N/A</v>
      </c>
      <c r="Q286" s="52" t="str">
        <f>IF(AND(ROW()&gt;4,COUNTIF($N$4:$N286,$N286)=1),"*","")</f>
        <v/>
      </c>
      <c r="R286" s="75">
        <f>F286</f>
        <v>8.4722222222222213E-2</v>
      </c>
      <c r="S286" s="52">
        <f>H286</f>
        <v>283</v>
      </c>
    </row>
    <row r="287" spans="1:19" x14ac:dyDescent="0.25">
      <c r="A287" s="1"/>
      <c r="B287" s="73" t="str">
        <f>IF(A287="","ready",IF(COUNTIF(Entry!A:A,A287)=0,"unknown number",IF(MATCH(A287,A:A,0)&lt;ROW(),"duplicate number","OK")))</f>
        <v>ready</v>
      </c>
      <c r="C287" s="1">
        <f>C286</f>
        <v>2</v>
      </c>
      <c r="D287" s="1">
        <f>D286</f>
        <v>2</v>
      </c>
      <c r="E287" s="1"/>
      <c r="F287" s="75">
        <f>($C287+$D287/60+$E287/3600)/24</f>
        <v>8.4722222222222213E-2</v>
      </c>
      <c r="G287" s="74" t="str">
        <f>IF(ROW()&lt;5,"",IF(A287="","ready",IF(F287&lt;F286,"time error","OK")))</f>
        <v>ready</v>
      </c>
      <c r="H287" s="52">
        <f>ROW()-3</f>
        <v>284</v>
      </c>
      <c r="I287" s="52" t="str">
        <f>IF(A287="","",N287&amp;":"&amp;COUNTIF(N$4:N287,N287))</f>
        <v/>
      </c>
      <c r="J287" s="52" t="str">
        <f>IF(LEFT(N287,1)="L",COUNTIF(N$4:N287,"L*"),"")</f>
        <v/>
      </c>
      <c r="K287" s="52" t="str">
        <f>IF(LEFT(N287,1)="V","MV",IF(LEFT(N287,2)="LV","LV",""))</f>
        <v/>
      </c>
      <c r="L287" s="51" t="str">
        <f>IF(A287="","",VLOOKUP($A287,Entry!A:D,2,FALSE))</f>
        <v/>
      </c>
      <c r="M287" s="51" t="str">
        <f>IF(A287="","",VLOOKUP($A287,Entry!A:D,3,FALSE))</f>
        <v/>
      </c>
      <c r="N287" s="51" t="str">
        <f>IF(A287="","",IF(VLOOKUP($A287,Entry!A:D,4,FALSE)="","M",VLOOKUP($A287,Entry!A:D,4,FALSE)))</f>
        <v/>
      </c>
      <c r="O287" s="52" t="str">
        <f>IF(A287="","",IF(VLOOKUP($A287,Entry!A:E,5,FALSE)="Y","Y",""))</f>
        <v/>
      </c>
      <c r="P287" s="52" t="e">
        <f>VLOOKUP(Finish!A287,Summit!A:B,2,FALSE)</f>
        <v>#N/A</v>
      </c>
      <c r="Q287" s="52" t="str">
        <f>IF(AND(ROW()&gt;4,COUNTIF($N$4:$N287,$N287)=1),"*","")</f>
        <v/>
      </c>
      <c r="R287" s="75">
        <f>F287</f>
        <v>8.4722222222222213E-2</v>
      </c>
      <c r="S287" s="52">
        <f>H287</f>
        <v>284</v>
      </c>
    </row>
    <row r="288" spans="1:19" x14ac:dyDescent="0.25">
      <c r="A288" s="1"/>
      <c r="B288" s="73" t="str">
        <f>IF(A288="","ready",IF(COUNTIF(Entry!A:A,A288)=0,"unknown number",IF(MATCH(A288,A:A,0)&lt;ROW(),"duplicate number","OK")))</f>
        <v>ready</v>
      </c>
      <c r="C288" s="1">
        <f>C287</f>
        <v>2</v>
      </c>
      <c r="D288" s="1">
        <f>D287</f>
        <v>2</v>
      </c>
      <c r="E288" s="1"/>
      <c r="F288" s="75">
        <f>($C288+$D288/60+$E288/3600)/24</f>
        <v>8.4722222222222213E-2</v>
      </c>
      <c r="G288" s="74" t="str">
        <f>IF(ROW()&lt;5,"",IF(A288="","ready",IF(F288&lt;F287,"time error","OK")))</f>
        <v>ready</v>
      </c>
      <c r="H288" s="52">
        <f>ROW()-3</f>
        <v>285</v>
      </c>
      <c r="I288" s="52" t="str">
        <f>IF(A288="","",N288&amp;":"&amp;COUNTIF(N$4:N288,N288))</f>
        <v/>
      </c>
      <c r="J288" s="52" t="str">
        <f>IF(LEFT(N288,1)="L",COUNTIF(N$4:N288,"L*"),"")</f>
        <v/>
      </c>
      <c r="K288" s="52" t="str">
        <f>IF(LEFT(N288,1)="V","MV",IF(LEFT(N288,2)="LV","LV",""))</f>
        <v/>
      </c>
      <c r="L288" s="51" t="str">
        <f>IF(A288="","",VLOOKUP($A288,Entry!A:D,2,FALSE))</f>
        <v/>
      </c>
      <c r="M288" s="51" t="str">
        <f>IF(A288="","",VLOOKUP($A288,Entry!A:D,3,FALSE))</f>
        <v/>
      </c>
      <c r="N288" s="51" t="str">
        <f>IF(A288="","",IF(VLOOKUP($A288,Entry!A:D,4,FALSE)="","M",VLOOKUP($A288,Entry!A:D,4,FALSE)))</f>
        <v/>
      </c>
      <c r="O288" s="52" t="str">
        <f>IF(A288="","",IF(VLOOKUP($A288,Entry!A:E,5,FALSE)="Y","Y",""))</f>
        <v/>
      </c>
      <c r="P288" s="52" t="e">
        <f>VLOOKUP(Finish!A288,Summit!A:B,2,FALSE)</f>
        <v>#N/A</v>
      </c>
      <c r="Q288" s="52" t="str">
        <f>IF(AND(ROW()&gt;4,COUNTIF($N$4:$N288,$N288)=1),"*","")</f>
        <v/>
      </c>
      <c r="R288" s="75">
        <f>F288</f>
        <v>8.4722222222222213E-2</v>
      </c>
      <c r="S288" s="52">
        <f>H288</f>
        <v>285</v>
      </c>
    </row>
    <row r="289" spans="1:19" x14ac:dyDescent="0.25">
      <c r="A289" s="1"/>
      <c r="B289" s="73" t="str">
        <f>IF(A289="","ready",IF(COUNTIF(Entry!A:A,A289)=0,"unknown number",IF(MATCH(A289,A:A,0)&lt;ROW(),"duplicate number","OK")))</f>
        <v>ready</v>
      </c>
      <c r="C289" s="1">
        <f>C288</f>
        <v>2</v>
      </c>
      <c r="D289" s="1">
        <f>D288</f>
        <v>2</v>
      </c>
      <c r="E289" s="1"/>
      <c r="F289" s="75">
        <f>($C289+$D289/60+$E289/3600)/24</f>
        <v>8.4722222222222213E-2</v>
      </c>
      <c r="G289" s="74" t="str">
        <f>IF(ROW()&lt;5,"",IF(A289="","ready",IF(F289&lt;F288,"time error","OK")))</f>
        <v>ready</v>
      </c>
      <c r="H289" s="52">
        <f>ROW()-3</f>
        <v>286</v>
      </c>
      <c r="I289" s="52" t="str">
        <f>IF(A289="","",N289&amp;":"&amp;COUNTIF(N$4:N289,N289))</f>
        <v/>
      </c>
      <c r="J289" s="52" t="str">
        <f>IF(LEFT(N289,1)="L",COUNTIF(N$4:N289,"L*"),"")</f>
        <v/>
      </c>
      <c r="K289" s="52" t="str">
        <f>IF(LEFT(N289,1)="V","MV",IF(LEFT(N289,2)="LV","LV",""))</f>
        <v/>
      </c>
      <c r="L289" s="51" t="str">
        <f>IF(A289="","",VLOOKUP($A289,Entry!A:D,2,FALSE))</f>
        <v/>
      </c>
      <c r="M289" s="51" t="str">
        <f>IF(A289="","",VLOOKUP($A289,Entry!A:D,3,FALSE))</f>
        <v/>
      </c>
      <c r="N289" s="51" t="str">
        <f>IF(A289="","",IF(VLOOKUP($A289,Entry!A:D,4,FALSE)="","M",VLOOKUP($A289,Entry!A:D,4,FALSE)))</f>
        <v/>
      </c>
      <c r="O289" s="52" t="str">
        <f>IF(A289="","",IF(VLOOKUP($A289,Entry!A:E,5,FALSE)="Y","Y",""))</f>
        <v/>
      </c>
      <c r="P289" s="52" t="e">
        <f>VLOOKUP(Finish!A289,Summit!A:B,2,FALSE)</f>
        <v>#N/A</v>
      </c>
      <c r="Q289" s="52" t="str">
        <f>IF(AND(ROW()&gt;4,COUNTIF($N$4:$N289,$N289)=1),"*","")</f>
        <v/>
      </c>
      <c r="R289" s="75">
        <f>F289</f>
        <v>8.4722222222222213E-2</v>
      </c>
      <c r="S289" s="52">
        <f>H289</f>
        <v>286</v>
      </c>
    </row>
    <row r="290" spans="1:19" x14ac:dyDescent="0.25">
      <c r="A290" s="1"/>
      <c r="B290" s="73" t="str">
        <f>IF(A290="","ready",IF(COUNTIF(Entry!A:A,A290)=0,"unknown number",IF(MATCH(A290,A:A,0)&lt;ROW(),"duplicate number","OK")))</f>
        <v>ready</v>
      </c>
      <c r="C290" s="1">
        <f>C289</f>
        <v>2</v>
      </c>
      <c r="D290" s="1">
        <f>D289</f>
        <v>2</v>
      </c>
      <c r="E290" s="1"/>
      <c r="F290" s="75">
        <f>($C290+$D290/60+$E290/3600)/24</f>
        <v>8.4722222222222213E-2</v>
      </c>
      <c r="G290" s="74" t="str">
        <f>IF(ROW()&lt;5,"",IF(A290="","ready",IF(F290&lt;F289,"time error","OK")))</f>
        <v>ready</v>
      </c>
      <c r="H290" s="52">
        <f>ROW()-3</f>
        <v>287</v>
      </c>
      <c r="I290" s="52" t="str">
        <f>IF(A290="","",N290&amp;":"&amp;COUNTIF(N$4:N290,N290))</f>
        <v/>
      </c>
      <c r="J290" s="52" t="str">
        <f>IF(LEFT(N290,1)="L",COUNTIF(N$4:N290,"L*"),"")</f>
        <v/>
      </c>
      <c r="K290" s="52" t="str">
        <f>IF(LEFT(N290,1)="V","MV",IF(LEFT(N290,2)="LV","LV",""))</f>
        <v/>
      </c>
      <c r="L290" s="51" t="str">
        <f>IF(A290="","",VLOOKUP($A290,Entry!A:D,2,FALSE))</f>
        <v/>
      </c>
      <c r="M290" s="51" t="str">
        <f>IF(A290="","",VLOOKUP($A290,Entry!A:D,3,FALSE))</f>
        <v/>
      </c>
      <c r="N290" s="51" t="str">
        <f>IF(A290="","",IF(VLOOKUP($A290,Entry!A:D,4,FALSE)="","M",VLOOKUP($A290,Entry!A:D,4,FALSE)))</f>
        <v/>
      </c>
      <c r="O290" s="52" t="str">
        <f>IF(A290="","",IF(VLOOKUP($A290,Entry!A:E,5,FALSE)="Y","Y",""))</f>
        <v/>
      </c>
      <c r="P290" s="52" t="e">
        <f>VLOOKUP(Finish!A290,Summit!A:B,2,FALSE)</f>
        <v>#N/A</v>
      </c>
      <c r="Q290" s="52" t="str">
        <f>IF(AND(ROW()&gt;4,COUNTIF($N$4:$N290,$N290)=1),"*","")</f>
        <v/>
      </c>
      <c r="R290" s="75">
        <f>F290</f>
        <v>8.4722222222222213E-2</v>
      </c>
      <c r="S290" s="52">
        <f>H290</f>
        <v>287</v>
      </c>
    </row>
    <row r="291" spans="1:19" x14ac:dyDescent="0.25">
      <c r="A291" s="1"/>
      <c r="B291" s="73" t="str">
        <f>IF(A291="","ready",IF(COUNTIF(Entry!A:A,A291)=0,"unknown number",IF(MATCH(A291,A:A,0)&lt;ROW(),"duplicate number","OK")))</f>
        <v>ready</v>
      </c>
      <c r="C291" s="1">
        <f>C290</f>
        <v>2</v>
      </c>
      <c r="D291" s="1">
        <f>D290</f>
        <v>2</v>
      </c>
      <c r="E291" s="1"/>
      <c r="F291" s="75">
        <f>($C291+$D291/60+$E291/3600)/24</f>
        <v>8.4722222222222213E-2</v>
      </c>
      <c r="G291" s="74" t="str">
        <f>IF(ROW()&lt;5,"",IF(A291="","ready",IF(F291&lt;F290,"time error","OK")))</f>
        <v>ready</v>
      </c>
      <c r="H291" s="52">
        <f>ROW()-3</f>
        <v>288</v>
      </c>
      <c r="I291" s="52" t="str">
        <f>IF(A291="","",N291&amp;":"&amp;COUNTIF(N$4:N291,N291))</f>
        <v/>
      </c>
      <c r="J291" s="52" t="str">
        <f>IF(LEFT(N291,1)="L",COUNTIF(N$4:N291,"L*"),"")</f>
        <v/>
      </c>
      <c r="K291" s="52" t="str">
        <f>IF(LEFT(N291,1)="V","MV",IF(LEFT(N291,2)="LV","LV",""))</f>
        <v/>
      </c>
      <c r="L291" s="51" t="str">
        <f>IF(A291="","",VLOOKUP($A291,Entry!A:D,2,FALSE))</f>
        <v/>
      </c>
      <c r="M291" s="51" t="str">
        <f>IF(A291="","",VLOOKUP($A291,Entry!A:D,3,FALSE))</f>
        <v/>
      </c>
      <c r="N291" s="51" t="str">
        <f>IF(A291="","",IF(VLOOKUP($A291,Entry!A:D,4,FALSE)="","M",VLOOKUP($A291,Entry!A:D,4,FALSE)))</f>
        <v/>
      </c>
      <c r="O291" s="52" t="str">
        <f>IF(A291="","",IF(VLOOKUP($A291,Entry!A:E,5,FALSE)="Y","Y",""))</f>
        <v/>
      </c>
      <c r="P291" s="52" t="e">
        <f>VLOOKUP(Finish!A291,Summit!A:B,2,FALSE)</f>
        <v>#N/A</v>
      </c>
      <c r="Q291" s="52" t="str">
        <f>IF(AND(ROW()&gt;4,COUNTIF($N$4:$N291,$N291)=1),"*","")</f>
        <v/>
      </c>
      <c r="R291" s="75">
        <f>F291</f>
        <v>8.4722222222222213E-2</v>
      </c>
      <c r="S291" s="52">
        <f>H291</f>
        <v>288</v>
      </c>
    </row>
    <row r="292" spans="1:19" x14ac:dyDescent="0.25">
      <c r="A292" s="1"/>
      <c r="B292" s="73" t="str">
        <f>IF(A292="","ready",IF(COUNTIF(Entry!A:A,A292)=0,"unknown number",IF(MATCH(A292,A:A,0)&lt;ROW(),"duplicate number","OK")))</f>
        <v>ready</v>
      </c>
      <c r="C292" s="1">
        <f>C291</f>
        <v>2</v>
      </c>
      <c r="D292" s="1">
        <f>D291</f>
        <v>2</v>
      </c>
      <c r="E292" s="1"/>
      <c r="F292" s="75">
        <f>($C292+$D292/60+$E292/3600)/24</f>
        <v>8.4722222222222213E-2</v>
      </c>
      <c r="G292" s="74" t="str">
        <f>IF(ROW()&lt;5,"",IF(A292="","ready",IF(F292&lt;F291,"time error","OK")))</f>
        <v>ready</v>
      </c>
      <c r="H292" s="52">
        <f>ROW()-3</f>
        <v>289</v>
      </c>
      <c r="I292" s="52" t="str">
        <f>IF(A292="","",N292&amp;":"&amp;COUNTIF(N$4:N292,N292))</f>
        <v/>
      </c>
      <c r="J292" s="52" t="str">
        <f>IF(LEFT(N292,1)="L",COUNTIF(N$4:N292,"L*"),"")</f>
        <v/>
      </c>
      <c r="K292" s="52" t="str">
        <f>IF(LEFT(N292,1)="V","MV",IF(LEFT(N292,2)="LV","LV",""))</f>
        <v/>
      </c>
      <c r="L292" s="51" t="str">
        <f>IF(A292="","",VLOOKUP($A292,Entry!A:D,2,FALSE))</f>
        <v/>
      </c>
      <c r="M292" s="51" t="str">
        <f>IF(A292="","",VLOOKUP($A292,Entry!A:D,3,FALSE))</f>
        <v/>
      </c>
      <c r="N292" s="51" t="str">
        <f>IF(A292="","",IF(VLOOKUP($A292,Entry!A:D,4,FALSE)="","M",VLOOKUP($A292,Entry!A:D,4,FALSE)))</f>
        <v/>
      </c>
      <c r="O292" s="52" t="str">
        <f>IF(A292="","",IF(VLOOKUP($A292,Entry!A:E,5,FALSE)="Y","Y",""))</f>
        <v/>
      </c>
      <c r="P292" s="52" t="e">
        <f>VLOOKUP(Finish!A292,Summit!A:B,2,FALSE)</f>
        <v>#N/A</v>
      </c>
      <c r="Q292" s="52" t="str">
        <f>IF(AND(ROW()&gt;4,COUNTIF($N$4:$N292,$N292)=1),"*","")</f>
        <v/>
      </c>
      <c r="R292" s="75">
        <f>F292</f>
        <v>8.4722222222222213E-2</v>
      </c>
      <c r="S292" s="52">
        <f>H292</f>
        <v>289</v>
      </c>
    </row>
    <row r="293" spans="1:19" x14ac:dyDescent="0.25">
      <c r="A293" s="1"/>
      <c r="B293" s="73" t="str">
        <f>IF(A293="","ready",IF(COUNTIF(Entry!A:A,A293)=0,"unknown number",IF(MATCH(A293,A:A,0)&lt;ROW(),"duplicate number","OK")))</f>
        <v>ready</v>
      </c>
      <c r="C293" s="1">
        <f>C292</f>
        <v>2</v>
      </c>
      <c r="D293" s="1">
        <f>D292</f>
        <v>2</v>
      </c>
      <c r="E293" s="1"/>
      <c r="F293" s="75">
        <f>($C293+$D293/60+$E293/3600)/24</f>
        <v>8.4722222222222213E-2</v>
      </c>
      <c r="G293" s="74" t="str">
        <f>IF(ROW()&lt;5,"",IF(A293="","ready",IF(F293&lt;F292,"time error","OK")))</f>
        <v>ready</v>
      </c>
      <c r="H293" s="52">
        <f>ROW()-3</f>
        <v>290</v>
      </c>
      <c r="I293" s="52" t="str">
        <f>IF(A293="","",N293&amp;":"&amp;COUNTIF(N$4:N293,N293))</f>
        <v/>
      </c>
      <c r="J293" s="52" t="str">
        <f>IF(LEFT(N293,1)="L",COUNTIF(N$4:N293,"L*"),"")</f>
        <v/>
      </c>
      <c r="K293" s="52" t="str">
        <f>IF(LEFT(N293,1)="V","MV",IF(LEFT(N293,2)="LV","LV",""))</f>
        <v/>
      </c>
      <c r="L293" s="51" t="str">
        <f>IF(A293="","",VLOOKUP($A293,Entry!A:D,2,FALSE))</f>
        <v/>
      </c>
      <c r="M293" s="51" t="str">
        <f>IF(A293="","",VLOOKUP($A293,Entry!A:D,3,FALSE))</f>
        <v/>
      </c>
      <c r="N293" s="51" t="str">
        <f>IF(A293="","",IF(VLOOKUP($A293,Entry!A:D,4,FALSE)="","M",VLOOKUP($A293,Entry!A:D,4,FALSE)))</f>
        <v/>
      </c>
      <c r="O293" s="52" t="str">
        <f>IF(A293="","",IF(VLOOKUP($A293,Entry!A:E,5,FALSE)="Y","Y",""))</f>
        <v/>
      </c>
      <c r="P293" s="52" t="e">
        <f>VLOOKUP(Finish!A293,Summit!A:B,2,FALSE)</f>
        <v>#N/A</v>
      </c>
      <c r="Q293" s="52" t="str">
        <f>IF(AND(ROW()&gt;4,COUNTIF($N$4:$N293,$N293)=1),"*","")</f>
        <v/>
      </c>
      <c r="R293" s="75">
        <f>F293</f>
        <v>8.4722222222222213E-2</v>
      </c>
      <c r="S293" s="52">
        <f>H293</f>
        <v>290</v>
      </c>
    </row>
    <row r="294" spans="1:19" x14ac:dyDescent="0.25">
      <c r="A294" s="1"/>
      <c r="B294" s="73" t="str">
        <f>IF(A294="","ready",IF(COUNTIF(Entry!A:A,A294)=0,"unknown number",IF(MATCH(A294,A:A,0)&lt;ROW(),"duplicate number","OK")))</f>
        <v>ready</v>
      </c>
      <c r="C294" s="1">
        <f>C293</f>
        <v>2</v>
      </c>
      <c r="D294" s="1">
        <f>D293</f>
        <v>2</v>
      </c>
      <c r="E294" s="1"/>
      <c r="F294" s="75">
        <f>($C294+$D294/60+$E294/3600)/24</f>
        <v>8.4722222222222213E-2</v>
      </c>
      <c r="G294" s="74" t="str">
        <f>IF(ROW()&lt;5,"",IF(A294="","ready",IF(F294&lt;F293,"time error","OK")))</f>
        <v>ready</v>
      </c>
      <c r="H294" s="52">
        <f>ROW()-3</f>
        <v>291</v>
      </c>
      <c r="I294" s="52" t="str">
        <f>IF(A294="","",N294&amp;":"&amp;COUNTIF(N$4:N294,N294))</f>
        <v/>
      </c>
      <c r="J294" s="52" t="str">
        <f>IF(LEFT(N294,1)="L",COUNTIF(N$4:N294,"L*"),"")</f>
        <v/>
      </c>
      <c r="K294" s="52" t="str">
        <f>IF(LEFT(N294,1)="V","MV",IF(LEFT(N294,2)="LV","LV",""))</f>
        <v/>
      </c>
      <c r="L294" s="51" t="str">
        <f>IF(A294="","",VLOOKUP($A294,Entry!A:D,2,FALSE))</f>
        <v/>
      </c>
      <c r="M294" s="51" t="str">
        <f>IF(A294="","",VLOOKUP($A294,Entry!A:D,3,FALSE))</f>
        <v/>
      </c>
      <c r="N294" s="51" t="str">
        <f>IF(A294="","",IF(VLOOKUP($A294,Entry!A:D,4,FALSE)="","M",VLOOKUP($A294,Entry!A:D,4,FALSE)))</f>
        <v/>
      </c>
      <c r="O294" s="52" t="str">
        <f>IF(A294="","",IF(VLOOKUP($A294,Entry!A:E,5,FALSE)="Y","Y",""))</f>
        <v/>
      </c>
      <c r="P294" s="52" t="e">
        <f>VLOOKUP(Finish!A294,Summit!A:B,2,FALSE)</f>
        <v>#N/A</v>
      </c>
      <c r="Q294" s="52" t="str">
        <f>IF(AND(ROW()&gt;4,COUNTIF($N$4:$N294,$N294)=1),"*","")</f>
        <v/>
      </c>
      <c r="R294" s="75">
        <f>F294</f>
        <v>8.4722222222222213E-2</v>
      </c>
      <c r="S294" s="52">
        <f>H294</f>
        <v>291</v>
      </c>
    </row>
    <row r="295" spans="1:19" x14ac:dyDescent="0.25">
      <c r="A295" s="1"/>
      <c r="B295" s="73" t="str">
        <f>IF(A295="","ready",IF(COUNTIF(Entry!A:A,A295)=0,"unknown number",IF(MATCH(A295,A:A,0)&lt;ROW(),"duplicate number","OK")))</f>
        <v>ready</v>
      </c>
      <c r="C295" s="1">
        <f>C294</f>
        <v>2</v>
      </c>
      <c r="D295" s="1">
        <f>D294</f>
        <v>2</v>
      </c>
      <c r="E295" s="1"/>
      <c r="F295" s="75">
        <f>($C295+$D295/60+$E295/3600)/24</f>
        <v>8.4722222222222213E-2</v>
      </c>
      <c r="G295" s="74" t="str">
        <f>IF(ROW()&lt;5,"",IF(A295="","ready",IF(F295&lt;F294,"time error","OK")))</f>
        <v>ready</v>
      </c>
      <c r="H295" s="52">
        <f>ROW()-3</f>
        <v>292</v>
      </c>
      <c r="I295" s="52" t="str">
        <f>IF(A295="","",N295&amp;":"&amp;COUNTIF(N$4:N295,N295))</f>
        <v/>
      </c>
      <c r="J295" s="52" t="str">
        <f>IF(LEFT(N295,1)="L",COUNTIF(N$4:N295,"L*"),"")</f>
        <v/>
      </c>
      <c r="K295" s="52" t="str">
        <f>IF(LEFT(N295,1)="V","MV",IF(LEFT(N295,2)="LV","LV",""))</f>
        <v/>
      </c>
      <c r="L295" s="51" t="str">
        <f>IF(A295="","",VLOOKUP($A295,Entry!A:D,2,FALSE))</f>
        <v/>
      </c>
      <c r="M295" s="51" t="str">
        <f>IF(A295="","",VLOOKUP($A295,Entry!A:D,3,FALSE))</f>
        <v/>
      </c>
      <c r="N295" s="51" t="str">
        <f>IF(A295="","",IF(VLOOKUP($A295,Entry!A:D,4,FALSE)="","M",VLOOKUP($A295,Entry!A:D,4,FALSE)))</f>
        <v/>
      </c>
      <c r="O295" s="52" t="str">
        <f>IF(A295="","",IF(VLOOKUP($A295,Entry!A:E,5,FALSE)="Y","Y",""))</f>
        <v/>
      </c>
      <c r="P295" s="52" t="e">
        <f>VLOOKUP(Finish!A295,Summit!A:B,2,FALSE)</f>
        <v>#N/A</v>
      </c>
      <c r="Q295" s="52" t="str">
        <f>IF(AND(ROW()&gt;4,COUNTIF($N$4:$N295,$N295)=1),"*","")</f>
        <v/>
      </c>
      <c r="R295" s="75">
        <f>F295</f>
        <v>8.4722222222222213E-2</v>
      </c>
      <c r="S295" s="52">
        <f>H295</f>
        <v>292</v>
      </c>
    </row>
    <row r="296" spans="1:19" x14ac:dyDescent="0.25">
      <c r="A296" s="1"/>
      <c r="B296" s="73" t="str">
        <f>IF(A296="","ready",IF(COUNTIF(Entry!A:A,A296)=0,"unknown number",IF(MATCH(A296,A:A,0)&lt;ROW(),"duplicate number","OK")))</f>
        <v>ready</v>
      </c>
      <c r="C296" s="1">
        <f>C295</f>
        <v>2</v>
      </c>
      <c r="D296" s="1">
        <f>D295</f>
        <v>2</v>
      </c>
      <c r="E296" s="1"/>
      <c r="F296" s="75">
        <f>($C296+$D296/60+$E296/3600)/24</f>
        <v>8.4722222222222213E-2</v>
      </c>
      <c r="G296" s="74" t="str">
        <f>IF(ROW()&lt;5,"",IF(A296="","ready",IF(F296&lt;F295,"time error","OK")))</f>
        <v>ready</v>
      </c>
      <c r="H296" s="52">
        <f>ROW()-3</f>
        <v>293</v>
      </c>
      <c r="I296" s="52" t="str">
        <f>IF(A296="","",N296&amp;":"&amp;COUNTIF(N$4:N296,N296))</f>
        <v/>
      </c>
      <c r="J296" s="52" t="str">
        <f>IF(LEFT(N296,1)="L",COUNTIF(N$4:N296,"L*"),"")</f>
        <v/>
      </c>
      <c r="K296" s="52" t="str">
        <f>IF(LEFT(N296,1)="V","MV",IF(LEFT(N296,2)="LV","LV",""))</f>
        <v/>
      </c>
      <c r="L296" s="51" t="str">
        <f>IF(A296="","",VLOOKUP($A296,Entry!A:D,2,FALSE))</f>
        <v/>
      </c>
      <c r="M296" s="51" t="str">
        <f>IF(A296="","",VLOOKUP($A296,Entry!A:D,3,FALSE))</f>
        <v/>
      </c>
      <c r="N296" s="51" t="str">
        <f>IF(A296="","",IF(VLOOKUP($A296,Entry!A:D,4,FALSE)="","M",VLOOKUP($A296,Entry!A:D,4,FALSE)))</f>
        <v/>
      </c>
      <c r="O296" s="52" t="str">
        <f>IF(A296="","",IF(VLOOKUP($A296,Entry!A:E,5,FALSE)="Y","Y",""))</f>
        <v/>
      </c>
      <c r="P296" s="52" t="e">
        <f>VLOOKUP(Finish!A296,Summit!A:B,2,FALSE)</f>
        <v>#N/A</v>
      </c>
      <c r="Q296" s="52" t="str">
        <f>IF(AND(ROW()&gt;4,COUNTIF($N$4:$N296,$N296)=1),"*","")</f>
        <v/>
      </c>
      <c r="R296" s="75">
        <f>F296</f>
        <v>8.4722222222222213E-2</v>
      </c>
      <c r="S296" s="52">
        <f>H296</f>
        <v>293</v>
      </c>
    </row>
    <row r="297" spans="1:19" x14ac:dyDescent="0.25">
      <c r="A297" s="1"/>
      <c r="B297" s="73" t="str">
        <f>IF(A297="","ready",IF(COUNTIF(Entry!A:A,A297)=0,"unknown number",IF(MATCH(A297,A:A,0)&lt;ROW(),"duplicate number","OK")))</f>
        <v>ready</v>
      </c>
      <c r="C297" s="1">
        <f>C296</f>
        <v>2</v>
      </c>
      <c r="D297" s="1">
        <f>D296</f>
        <v>2</v>
      </c>
      <c r="E297" s="1"/>
      <c r="F297" s="75">
        <f>($C297+$D297/60+$E297/3600)/24</f>
        <v>8.4722222222222213E-2</v>
      </c>
      <c r="G297" s="74" t="str">
        <f>IF(ROW()&lt;5,"",IF(A297="","ready",IF(F297&lt;F296,"time error","OK")))</f>
        <v>ready</v>
      </c>
      <c r="H297" s="52">
        <f>ROW()-3</f>
        <v>294</v>
      </c>
      <c r="I297" s="52" t="str">
        <f>IF(A297="","",N297&amp;":"&amp;COUNTIF(N$4:N297,N297))</f>
        <v/>
      </c>
      <c r="J297" s="52" t="str">
        <f>IF(LEFT(N297,1)="L",COUNTIF(N$4:N297,"L*"),"")</f>
        <v/>
      </c>
      <c r="K297" s="52" t="str">
        <f>IF(LEFT(N297,1)="V","MV",IF(LEFT(N297,2)="LV","LV",""))</f>
        <v/>
      </c>
      <c r="L297" s="51" t="str">
        <f>IF(A297="","",VLOOKUP($A297,Entry!A:D,2,FALSE))</f>
        <v/>
      </c>
      <c r="M297" s="51" t="str">
        <f>IF(A297="","",VLOOKUP($A297,Entry!A:D,3,FALSE))</f>
        <v/>
      </c>
      <c r="N297" s="51" t="str">
        <f>IF(A297="","",IF(VLOOKUP($A297,Entry!A:D,4,FALSE)="","M",VLOOKUP($A297,Entry!A:D,4,FALSE)))</f>
        <v/>
      </c>
      <c r="O297" s="52" t="str">
        <f>IF(A297="","",IF(VLOOKUP($A297,Entry!A:E,5,FALSE)="Y","Y",""))</f>
        <v/>
      </c>
      <c r="P297" s="52" t="e">
        <f>VLOOKUP(Finish!A297,Summit!A:B,2,FALSE)</f>
        <v>#N/A</v>
      </c>
      <c r="Q297" s="52" t="str">
        <f>IF(AND(ROW()&gt;4,COUNTIF($N$4:$N297,$N297)=1),"*","")</f>
        <v/>
      </c>
      <c r="R297" s="75">
        <f>F297</f>
        <v>8.4722222222222213E-2</v>
      </c>
      <c r="S297" s="52">
        <f>H297</f>
        <v>294</v>
      </c>
    </row>
    <row r="298" spans="1:19" x14ac:dyDescent="0.25">
      <c r="A298" s="1"/>
      <c r="B298" s="73" t="str">
        <f>IF(A298="","ready",IF(COUNTIF(Entry!A:A,A298)=0,"unknown number",IF(MATCH(A298,A:A,0)&lt;ROW(),"duplicate number","OK")))</f>
        <v>ready</v>
      </c>
      <c r="C298" s="1">
        <f>C297</f>
        <v>2</v>
      </c>
      <c r="D298" s="1">
        <f>D297</f>
        <v>2</v>
      </c>
      <c r="E298" s="1"/>
      <c r="F298" s="75">
        <f>($C298+$D298/60+$E298/3600)/24</f>
        <v>8.4722222222222213E-2</v>
      </c>
      <c r="G298" s="74" t="str">
        <f>IF(ROW()&lt;5,"",IF(A298="","ready",IF(F298&lt;F297,"time error","OK")))</f>
        <v>ready</v>
      </c>
      <c r="H298" s="52">
        <f>ROW()-3</f>
        <v>295</v>
      </c>
      <c r="I298" s="52" t="str">
        <f>IF(A298="","",N298&amp;":"&amp;COUNTIF(N$4:N298,N298))</f>
        <v/>
      </c>
      <c r="J298" s="52" t="str">
        <f>IF(LEFT(N298,1)="L",COUNTIF(N$4:N298,"L*"),"")</f>
        <v/>
      </c>
      <c r="K298" s="52" t="str">
        <f>IF(LEFT(N298,1)="V","MV",IF(LEFT(N298,2)="LV","LV",""))</f>
        <v/>
      </c>
      <c r="L298" s="51" t="str">
        <f>IF(A298="","",VLOOKUP($A298,Entry!A:D,2,FALSE))</f>
        <v/>
      </c>
      <c r="M298" s="51" t="str">
        <f>IF(A298="","",VLOOKUP($A298,Entry!A:D,3,FALSE))</f>
        <v/>
      </c>
      <c r="N298" s="51" t="str">
        <f>IF(A298="","",IF(VLOOKUP($A298,Entry!A:D,4,FALSE)="","M",VLOOKUP($A298,Entry!A:D,4,FALSE)))</f>
        <v/>
      </c>
      <c r="O298" s="52" t="str">
        <f>IF(A298="","",IF(VLOOKUP($A298,Entry!A:E,5,FALSE)="Y","Y",""))</f>
        <v/>
      </c>
      <c r="P298" s="52" t="e">
        <f>VLOOKUP(Finish!A298,Summit!A:B,2,FALSE)</f>
        <v>#N/A</v>
      </c>
      <c r="Q298" s="52" t="str">
        <f>IF(AND(ROW()&gt;4,COUNTIF($N$4:$N298,$N298)=1),"*","")</f>
        <v/>
      </c>
      <c r="R298" s="75">
        <f>F298</f>
        <v>8.4722222222222213E-2</v>
      </c>
      <c r="S298" s="52">
        <f>H298</f>
        <v>295</v>
      </c>
    </row>
    <row r="299" spans="1:19" x14ac:dyDescent="0.25">
      <c r="A299" s="1"/>
      <c r="B299" s="73" t="str">
        <f>IF(A299="","ready",IF(COUNTIF(Entry!A:A,A299)=0,"unknown number",IF(MATCH(A299,A:A,0)&lt;ROW(),"duplicate number","OK")))</f>
        <v>ready</v>
      </c>
      <c r="C299" s="1">
        <f>C298</f>
        <v>2</v>
      </c>
      <c r="D299" s="1">
        <f>D298</f>
        <v>2</v>
      </c>
      <c r="E299" s="1"/>
      <c r="F299" s="75">
        <f>($C299+$D299/60+$E299/3600)/24</f>
        <v>8.4722222222222213E-2</v>
      </c>
      <c r="G299" s="74" t="str">
        <f>IF(ROW()&lt;5,"",IF(A299="","ready",IF(F299&lt;F298,"time error","OK")))</f>
        <v>ready</v>
      </c>
      <c r="H299" s="52">
        <f>ROW()-3</f>
        <v>296</v>
      </c>
      <c r="I299" s="52" t="str">
        <f>IF(A299="","",N299&amp;":"&amp;COUNTIF(N$4:N299,N299))</f>
        <v/>
      </c>
      <c r="J299" s="52" t="str">
        <f>IF(LEFT(N299,1)="L",COUNTIF(N$4:N299,"L*"),"")</f>
        <v/>
      </c>
      <c r="K299" s="52" t="str">
        <f>IF(LEFT(N299,1)="V","MV",IF(LEFT(N299,2)="LV","LV",""))</f>
        <v/>
      </c>
      <c r="L299" s="51" t="str">
        <f>IF(A299="","",VLOOKUP($A299,Entry!A:D,2,FALSE))</f>
        <v/>
      </c>
      <c r="M299" s="51" t="str">
        <f>IF(A299="","",VLOOKUP($A299,Entry!A:D,3,FALSE))</f>
        <v/>
      </c>
      <c r="N299" s="51" t="str">
        <f>IF(A299="","",IF(VLOOKUP($A299,Entry!A:D,4,FALSE)="","M",VLOOKUP($A299,Entry!A:D,4,FALSE)))</f>
        <v/>
      </c>
      <c r="O299" s="52" t="str">
        <f>IF(A299="","",IF(VLOOKUP($A299,Entry!A:E,5,FALSE)="Y","Y",""))</f>
        <v/>
      </c>
      <c r="P299" s="52" t="e">
        <f>VLOOKUP(Finish!A299,Summit!A:B,2,FALSE)</f>
        <v>#N/A</v>
      </c>
      <c r="Q299" s="52" t="str">
        <f>IF(AND(ROW()&gt;4,COUNTIF($N$4:$N299,$N299)=1),"*","")</f>
        <v/>
      </c>
      <c r="R299" s="75">
        <f>F299</f>
        <v>8.4722222222222213E-2</v>
      </c>
      <c r="S299" s="52">
        <f>H299</f>
        <v>296</v>
      </c>
    </row>
    <row r="300" spans="1:19" x14ac:dyDescent="0.25">
      <c r="A300" s="1"/>
      <c r="B300" s="73" t="str">
        <f>IF(A300="","ready",IF(COUNTIF(Entry!A:A,A300)=0,"unknown number",IF(MATCH(A300,A:A,0)&lt;ROW(),"duplicate number","OK")))</f>
        <v>ready</v>
      </c>
      <c r="C300" s="1">
        <f>C299</f>
        <v>2</v>
      </c>
      <c r="D300" s="1">
        <f>D299</f>
        <v>2</v>
      </c>
      <c r="E300" s="1"/>
      <c r="F300" s="75">
        <f>($C300+$D300/60+$E300/3600)/24</f>
        <v>8.4722222222222213E-2</v>
      </c>
      <c r="G300" s="74" t="str">
        <f>IF(ROW()&lt;5,"",IF(A300="","ready",IF(F300&lt;F299,"time error","OK")))</f>
        <v>ready</v>
      </c>
      <c r="H300" s="52">
        <f>ROW()-3</f>
        <v>297</v>
      </c>
      <c r="I300" s="52" t="str">
        <f>IF(A300="","",N300&amp;":"&amp;COUNTIF(N$4:N300,N300))</f>
        <v/>
      </c>
      <c r="J300" s="52" t="str">
        <f>IF(LEFT(N300,1)="L",COUNTIF(N$4:N300,"L*"),"")</f>
        <v/>
      </c>
      <c r="K300" s="52" t="str">
        <f>IF(LEFT(N300,1)="V","MV",IF(LEFT(N300,2)="LV","LV",""))</f>
        <v/>
      </c>
      <c r="L300" s="51" t="str">
        <f>IF(A300="","",VLOOKUP($A300,Entry!A:D,2,FALSE))</f>
        <v/>
      </c>
      <c r="M300" s="51" t="str">
        <f>IF(A300="","",VLOOKUP($A300,Entry!A:D,3,FALSE))</f>
        <v/>
      </c>
      <c r="N300" s="51" t="str">
        <f>IF(A300="","",IF(VLOOKUP($A300,Entry!A:D,4,FALSE)="","M",VLOOKUP($A300,Entry!A:D,4,FALSE)))</f>
        <v/>
      </c>
      <c r="O300" s="52" t="str">
        <f>IF(A300="","",IF(VLOOKUP($A300,Entry!A:E,5,FALSE)="Y","Y",""))</f>
        <v/>
      </c>
      <c r="P300" s="52" t="e">
        <f>VLOOKUP(Finish!A300,Summit!A:B,2,FALSE)</f>
        <v>#N/A</v>
      </c>
      <c r="Q300" s="52" t="str">
        <f>IF(AND(ROW()&gt;4,COUNTIF($N$4:$N300,$N300)=1),"*","")</f>
        <v/>
      </c>
      <c r="R300" s="75">
        <f>F300</f>
        <v>8.4722222222222213E-2</v>
      </c>
      <c r="S300" s="52">
        <f>H300</f>
        <v>297</v>
      </c>
    </row>
    <row r="301" spans="1:19" x14ac:dyDescent="0.25">
      <c r="A301" s="1"/>
      <c r="B301" s="73" t="str">
        <f>IF(A301="","ready",IF(COUNTIF(Entry!A:A,A301)=0,"unknown number",IF(MATCH(A301,A:A,0)&lt;ROW(),"duplicate number","OK")))</f>
        <v>ready</v>
      </c>
      <c r="C301" s="1">
        <f>C300</f>
        <v>2</v>
      </c>
      <c r="D301" s="1">
        <f>D300</f>
        <v>2</v>
      </c>
      <c r="E301" s="1"/>
      <c r="F301" s="75">
        <f>($C301+$D301/60+$E301/3600)/24</f>
        <v>8.4722222222222213E-2</v>
      </c>
      <c r="G301" s="74" t="str">
        <f>IF(ROW()&lt;5,"",IF(A301="","ready",IF(F301&lt;F300,"time error","OK")))</f>
        <v>ready</v>
      </c>
      <c r="H301" s="52">
        <f>ROW()-3</f>
        <v>298</v>
      </c>
      <c r="I301" s="52" t="str">
        <f>IF(A301="","",N301&amp;":"&amp;COUNTIF(N$4:N301,N301))</f>
        <v/>
      </c>
      <c r="J301" s="52" t="str">
        <f>IF(LEFT(N301,1)="L",COUNTIF(N$4:N301,"L*"),"")</f>
        <v/>
      </c>
      <c r="K301" s="52" t="str">
        <f>IF(LEFT(N301,1)="V","MV",IF(LEFT(N301,2)="LV","LV",""))</f>
        <v/>
      </c>
      <c r="L301" s="51" t="str">
        <f>IF(A301="","",VLOOKUP($A301,Entry!A:D,2,FALSE))</f>
        <v/>
      </c>
      <c r="M301" s="51" t="str">
        <f>IF(A301="","",VLOOKUP($A301,Entry!A:D,3,FALSE))</f>
        <v/>
      </c>
      <c r="N301" s="51" t="str">
        <f>IF(A301="","",IF(VLOOKUP($A301,Entry!A:D,4,FALSE)="","M",VLOOKUP($A301,Entry!A:D,4,FALSE)))</f>
        <v/>
      </c>
      <c r="O301" s="52" t="str">
        <f>IF(A301="","",IF(VLOOKUP($A301,Entry!A:E,5,FALSE)="Y","Y",""))</f>
        <v/>
      </c>
      <c r="P301" s="52" t="e">
        <f>VLOOKUP(Finish!A301,Summit!A:B,2,FALSE)</f>
        <v>#N/A</v>
      </c>
      <c r="Q301" s="52" t="str">
        <f>IF(AND(ROW()&gt;4,COUNTIF($N$4:$N301,$N301)=1),"*","")</f>
        <v/>
      </c>
      <c r="R301" s="75">
        <f>F301</f>
        <v>8.4722222222222213E-2</v>
      </c>
      <c r="S301" s="52">
        <f>H301</f>
        <v>298</v>
      </c>
    </row>
    <row r="302" spans="1:19" x14ac:dyDescent="0.25">
      <c r="A302" s="1"/>
      <c r="B302" s="73" t="str">
        <f>IF(A302="","ready",IF(COUNTIF(Entry!A:A,A302)=0,"unknown number",IF(MATCH(A302,A:A,0)&lt;ROW(),"duplicate number","OK")))</f>
        <v>ready</v>
      </c>
      <c r="C302" s="1">
        <f>C301</f>
        <v>2</v>
      </c>
      <c r="D302" s="1">
        <f>D301</f>
        <v>2</v>
      </c>
      <c r="E302" s="1"/>
      <c r="F302" s="75">
        <f>($C302+$D302/60+$E302/3600)/24</f>
        <v>8.4722222222222213E-2</v>
      </c>
      <c r="G302" s="74" t="str">
        <f>IF(ROW()&lt;5,"",IF(A302="","ready",IF(F302&lt;F301,"time error","OK")))</f>
        <v>ready</v>
      </c>
      <c r="H302" s="52">
        <f>ROW()-3</f>
        <v>299</v>
      </c>
      <c r="I302" s="52" t="str">
        <f>IF(A302="","",N302&amp;":"&amp;COUNTIF(N$4:N302,N302))</f>
        <v/>
      </c>
      <c r="J302" s="52" t="str">
        <f>IF(LEFT(N302,1)="L",COUNTIF(N$4:N302,"L*"),"")</f>
        <v/>
      </c>
      <c r="K302" s="52" t="str">
        <f>IF(LEFT(N302,1)="V","MV",IF(LEFT(N302,2)="LV","LV",""))</f>
        <v/>
      </c>
      <c r="L302" s="51" t="str">
        <f>IF(A302="","",VLOOKUP($A302,Entry!A:D,2,FALSE))</f>
        <v/>
      </c>
      <c r="M302" s="51" t="str">
        <f>IF(A302="","",VLOOKUP($A302,Entry!A:D,3,FALSE))</f>
        <v/>
      </c>
      <c r="N302" s="51" t="str">
        <f>IF(A302="","",IF(VLOOKUP($A302,Entry!A:D,4,FALSE)="","M",VLOOKUP($A302,Entry!A:D,4,FALSE)))</f>
        <v/>
      </c>
      <c r="O302" s="52" t="str">
        <f>IF(A302="","",IF(VLOOKUP($A302,Entry!A:E,5,FALSE)="Y","Y",""))</f>
        <v/>
      </c>
      <c r="P302" s="52" t="e">
        <f>VLOOKUP(Finish!A302,Summit!A:B,2,FALSE)</f>
        <v>#N/A</v>
      </c>
      <c r="Q302" s="52" t="str">
        <f>IF(AND(ROW()&gt;4,COUNTIF($N$4:$N302,$N302)=1),"*","")</f>
        <v/>
      </c>
      <c r="R302" s="75">
        <f>F302</f>
        <v>8.4722222222222213E-2</v>
      </c>
      <c r="S302" s="52">
        <f>H302</f>
        <v>299</v>
      </c>
    </row>
    <row r="303" spans="1:19" x14ac:dyDescent="0.25">
      <c r="A303" s="1"/>
      <c r="B303" s="73" t="str">
        <f>IF(A303="","ready",IF(COUNTIF(Entry!A:A,A303)=0,"unknown number",IF(MATCH(A303,A:A,0)&lt;ROW(),"duplicate number","OK")))</f>
        <v>ready</v>
      </c>
      <c r="C303" s="1">
        <f>C302</f>
        <v>2</v>
      </c>
      <c r="D303" s="1">
        <f>D302</f>
        <v>2</v>
      </c>
      <c r="E303" s="1"/>
      <c r="F303" s="75">
        <f>($C303+$D303/60+$E303/3600)/24</f>
        <v>8.4722222222222213E-2</v>
      </c>
      <c r="G303" s="74" t="str">
        <f>IF(ROW()&lt;5,"",IF(A303="","ready",IF(F303&lt;F302,"time error","OK")))</f>
        <v>ready</v>
      </c>
      <c r="H303" s="52">
        <f>ROW()-3</f>
        <v>300</v>
      </c>
      <c r="I303" s="52" t="str">
        <f>IF(A303="","",N303&amp;":"&amp;COUNTIF(N$4:N303,N303))</f>
        <v/>
      </c>
      <c r="J303" s="52" t="str">
        <f>IF(LEFT(N303,1)="L",COUNTIF(N$4:N303,"L*"),"")</f>
        <v/>
      </c>
      <c r="K303" s="52" t="str">
        <f>IF(LEFT(N303,1)="V","MV",IF(LEFT(N303,2)="LV","LV",""))</f>
        <v/>
      </c>
      <c r="L303" s="51" t="str">
        <f>IF(A303="","",VLOOKUP($A303,Entry!A:D,2,FALSE))</f>
        <v/>
      </c>
      <c r="M303" s="51" t="str">
        <f>IF(A303="","",VLOOKUP($A303,Entry!A:D,3,FALSE))</f>
        <v/>
      </c>
      <c r="N303" s="51" t="str">
        <f>IF(A303="","",IF(VLOOKUP($A303,Entry!A:D,4,FALSE)="","M",VLOOKUP($A303,Entry!A:D,4,FALSE)))</f>
        <v/>
      </c>
      <c r="O303" s="52" t="str">
        <f>IF(A303="","",IF(VLOOKUP($A303,Entry!A:E,5,FALSE)="Y","Y",""))</f>
        <v/>
      </c>
      <c r="P303" s="52" t="e">
        <f>VLOOKUP(Finish!A303,Summit!A:B,2,FALSE)</f>
        <v>#N/A</v>
      </c>
      <c r="Q303" s="52" t="str">
        <f>IF(AND(ROW()&gt;4,COUNTIF($N$4:$N303,$N303)=1),"*","")</f>
        <v/>
      </c>
      <c r="R303" s="75">
        <f>F303</f>
        <v>8.4722222222222213E-2</v>
      </c>
      <c r="S303" s="52">
        <f>H303</f>
        <v>300</v>
      </c>
    </row>
    <row r="304" spans="1:19" x14ac:dyDescent="0.25">
      <c r="A304" s="1"/>
      <c r="B304" s="73" t="str">
        <f>IF(A304="","ready",IF(COUNTIF(Entry!A:A,A304)=0,"unknown number",IF(MATCH(A304,A:A,0)&lt;ROW(),"duplicate number","OK")))</f>
        <v>ready</v>
      </c>
      <c r="C304" s="1">
        <f>C303</f>
        <v>2</v>
      </c>
      <c r="D304" s="1">
        <f>D303</f>
        <v>2</v>
      </c>
      <c r="E304" s="1"/>
      <c r="F304" s="75">
        <f>($C304+$D304/60+$E304/3600)/24</f>
        <v>8.4722222222222213E-2</v>
      </c>
      <c r="G304" s="74" t="str">
        <f>IF(ROW()&lt;5,"",IF(A304="","ready",IF(F304&lt;F303,"time error","OK")))</f>
        <v>ready</v>
      </c>
      <c r="H304" s="52">
        <f>ROW()-3</f>
        <v>301</v>
      </c>
      <c r="I304" s="52" t="str">
        <f>IF(A304="","",N304&amp;":"&amp;COUNTIF(N$4:N304,N304))</f>
        <v/>
      </c>
      <c r="J304" s="52" t="str">
        <f>IF(LEFT(N304,1)="L",COUNTIF(N$4:N304,"L*"),"")</f>
        <v/>
      </c>
      <c r="K304" s="52" t="str">
        <f>IF(LEFT(N304,1)="V","MV",IF(LEFT(N304,2)="LV","LV",""))</f>
        <v/>
      </c>
      <c r="L304" s="51" t="str">
        <f>IF(A304="","",VLOOKUP($A304,Entry!A:D,2,FALSE))</f>
        <v/>
      </c>
      <c r="M304" s="51" t="str">
        <f>IF(A304="","",VLOOKUP($A304,Entry!A:D,3,FALSE))</f>
        <v/>
      </c>
      <c r="N304" s="51" t="str">
        <f>IF(A304="","",IF(VLOOKUP($A304,Entry!A:D,4,FALSE)="","M",VLOOKUP($A304,Entry!A:D,4,FALSE)))</f>
        <v/>
      </c>
      <c r="O304" s="52" t="str">
        <f>IF(A304="","",IF(VLOOKUP($A304,Entry!A:E,5,FALSE)="Y","Y",""))</f>
        <v/>
      </c>
      <c r="P304" s="52" t="e">
        <f>VLOOKUP(Finish!A304,Summit!A:B,2,FALSE)</f>
        <v>#N/A</v>
      </c>
      <c r="Q304" s="52" t="str">
        <f>IF(AND(ROW()&gt;4,COUNTIF($N$4:$N304,$N304)=1),"*","")</f>
        <v/>
      </c>
      <c r="R304" s="75">
        <f>F304</f>
        <v>8.4722222222222213E-2</v>
      </c>
      <c r="S304" s="52">
        <f>H304</f>
        <v>301</v>
      </c>
    </row>
  </sheetData>
  <autoFilter ref="A1:S304" xr:uid="{00000000-0001-0000-0200-000000000000}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12"/>
  <sheetViews>
    <sheetView topLeftCell="A55" workbookViewId="0">
      <selection activeCell="J26" sqref="J26"/>
    </sheetView>
  </sheetViews>
  <sheetFormatPr defaultColWidth="9.109375" defaultRowHeight="13.2" x14ac:dyDescent="0.25"/>
  <cols>
    <col min="1" max="1" width="9.33203125" style="11" bestFit="1" customWidth="1"/>
    <col min="2" max="2" width="15" style="10" bestFit="1" customWidth="1"/>
    <col min="3" max="3" width="14.88671875" style="10" bestFit="1" customWidth="1"/>
    <col min="4" max="4" width="5.33203125" style="11" bestFit="1" customWidth="1"/>
    <col min="5" max="5" width="6.109375" style="13" bestFit="1" customWidth="1"/>
    <col min="6" max="6" width="11.5546875" style="10" customWidth="1"/>
    <col min="7" max="7" width="14.44140625" style="10" bestFit="1" customWidth="1"/>
    <col min="8" max="8" width="14.88671875" style="10" bestFit="1" customWidth="1"/>
    <col min="9" max="9" width="5.33203125" style="10" customWidth="1"/>
    <col min="10" max="10" width="6.109375" style="10" bestFit="1" customWidth="1"/>
    <col min="11" max="11" width="8.88671875" customWidth="1"/>
    <col min="12" max="16384" width="9.109375" style="10"/>
  </cols>
  <sheetData>
    <row r="1" spans="1:11" ht="10.199999999999999" x14ac:dyDescent="0.2">
      <c r="A1" s="8" t="s">
        <v>16</v>
      </c>
      <c r="B1" s="9" t="s">
        <v>1</v>
      </c>
      <c r="C1" s="9" t="s">
        <v>22</v>
      </c>
      <c r="D1" s="8" t="s">
        <v>53</v>
      </c>
      <c r="E1" s="12" t="s">
        <v>17</v>
      </c>
      <c r="F1" s="8" t="s">
        <v>16</v>
      </c>
      <c r="G1" s="9" t="s">
        <v>1</v>
      </c>
      <c r="H1" s="9" t="s">
        <v>22</v>
      </c>
      <c r="I1" s="8" t="s">
        <v>53</v>
      </c>
      <c r="J1" s="95" t="s">
        <v>17</v>
      </c>
      <c r="K1" s="10"/>
    </row>
    <row r="2" spans="1:11" ht="10.199999999999999" x14ac:dyDescent="0.2">
      <c r="A2" s="11">
        <f>IF(Finish!J4="",Finish!H4,Finish!H4&amp;" (lady "&amp;Finish!J4&amp;")")</f>
        <v>1</v>
      </c>
      <c r="B2" s="10" t="str">
        <f>Finish!L4</f>
        <v>Ben Coop</v>
      </c>
      <c r="C2" s="10" t="str">
        <f>Finish!M4</f>
        <v>Bury AC</v>
      </c>
      <c r="D2" s="11" t="str">
        <f>Finish!N4&amp;Finish!Q4</f>
        <v>MSEN</v>
      </c>
      <c r="E2" s="13">
        <f>Finish!F4</f>
        <v>3.4456018518518518E-2</v>
      </c>
      <c r="F2" s="11">
        <f>IF(Finish!J116="",Finish!H116,Finish!H116&amp;" (lady "&amp;Finish!J116&amp;")")</f>
        <v>113</v>
      </c>
      <c r="G2" s="10" t="str">
        <f>Finish!L116</f>
        <v/>
      </c>
      <c r="H2" s="10" t="str">
        <f>Finish!M116</f>
        <v/>
      </c>
      <c r="I2" s="11" t="str">
        <f>Finish!N116&amp;Finish!Q116</f>
        <v/>
      </c>
      <c r="J2" s="96">
        <f>Finish!F116</f>
        <v>8.4722222222222213E-2</v>
      </c>
      <c r="K2" s="10"/>
    </row>
    <row r="3" spans="1:11" ht="10.199999999999999" x14ac:dyDescent="0.2">
      <c r="A3" s="11">
        <f>IF(Finish!J5="",Finish!H5,Finish!H5&amp;" (lady "&amp;Finish!J5&amp;")")</f>
        <v>2</v>
      </c>
      <c r="B3" s="10" t="str">
        <f>Finish!L5</f>
        <v>Stephen Hall</v>
      </c>
      <c r="C3" s="10" t="str">
        <f>Finish!M5</f>
        <v xml:space="preserve">Calder Valley </v>
      </c>
      <c r="D3" s="11" t="str">
        <f>Finish!N5&amp;Finish!Q5</f>
        <v>M45*</v>
      </c>
      <c r="E3" s="13">
        <f>Finish!F5</f>
        <v>3.5185185185185187E-2</v>
      </c>
      <c r="F3" s="11">
        <f>IF(Finish!J117="",Finish!H117,Finish!H117&amp;" (lady "&amp;Finish!J117&amp;")")</f>
        <v>114</v>
      </c>
      <c r="G3" s="10" t="str">
        <f>Finish!L117</f>
        <v/>
      </c>
      <c r="H3" s="10" t="str">
        <f>Finish!M117</f>
        <v/>
      </c>
      <c r="I3" s="11" t="str">
        <f>Finish!N117&amp;Finish!Q117</f>
        <v/>
      </c>
      <c r="J3" s="96">
        <f>Finish!F117</f>
        <v>8.4722222222222213E-2</v>
      </c>
      <c r="K3" s="10"/>
    </row>
    <row r="4" spans="1:11" ht="10.199999999999999" x14ac:dyDescent="0.2">
      <c r="A4" s="11">
        <f>IF(Finish!J6="",Finish!H6,Finish!H6&amp;" (lady "&amp;Finish!J6&amp;")")</f>
        <v>3</v>
      </c>
      <c r="B4" s="10" t="str">
        <f>Finish!L6</f>
        <v>Charlie Parkinson</v>
      </c>
      <c r="C4" s="10" t="str">
        <f>Finish!M6</f>
        <v>unattached</v>
      </c>
      <c r="D4" s="11" t="str">
        <f>Finish!N6&amp;Finish!Q6</f>
        <v>MU23*</v>
      </c>
      <c r="E4" s="13">
        <f>Finish!F6</f>
        <v>3.546296296296296E-2</v>
      </c>
      <c r="F4" s="11">
        <f>IF(Finish!J118="",Finish!H118,Finish!H118&amp;" (lady "&amp;Finish!J118&amp;")")</f>
        <v>115</v>
      </c>
      <c r="G4" s="10" t="str">
        <f>Finish!L118</f>
        <v/>
      </c>
      <c r="H4" s="10" t="str">
        <f>Finish!M118</f>
        <v/>
      </c>
      <c r="I4" s="11" t="str">
        <f>Finish!N118&amp;Finish!Q118</f>
        <v/>
      </c>
      <c r="J4" s="96">
        <f>Finish!F118</f>
        <v>8.4722222222222213E-2</v>
      </c>
      <c r="K4" s="10"/>
    </row>
    <row r="5" spans="1:11" ht="10.199999999999999" x14ac:dyDescent="0.2">
      <c r="A5" s="11">
        <f>IF(Finish!J7="",Finish!H7,Finish!H7&amp;" (lady "&amp;Finish!J7&amp;")")</f>
        <v>4</v>
      </c>
      <c r="B5" s="10" t="str">
        <f>Finish!L7</f>
        <v>David Poole</v>
      </c>
      <c r="C5" s="10" t="str">
        <f>Finish!M7</f>
        <v>Barlick Fell Runners</v>
      </c>
      <c r="D5" s="11" t="str">
        <f>Finish!N7&amp;Finish!Q7</f>
        <v>M40*</v>
      </c>
      <c r="E5" s="13">
        <f>Finish!F7</f>
        <v>3.6516203703703703E-2</v>
      </c>
      <c r="F5" s="11">
        <f>IF(Finish!J119="",Finish!H119,Finish!H119&amp;" (lady "&amp;Finish!J119&amp;")")</f>
        <v>116</v>
      </c>
      <c r="G5" s="10" t="str">
        <f>Finish!L119</f>
        <v/>
      </c>
      <c r="H5" s="10" t="str">
        <f>Finish!M119</f>
        <v/>
      </c>
      <c r="I5" s="11" t="str">
        <f>Finish!N119&amp;Finish!Q119</f>
        <v/>
      </c>
      <c r="J5" s="96">
        <f>Finish!F119</f>
        <v>8.4722222222222213E-2</v>
      </c>
      <c r="K5" s="10"/>
    </row>
    <row r="6" spans="1:11" ht="10.199999999999999" x14ac:dyDescent="0.2">
      <c r="A6" s="11">
        <f>IF(Finish!J8="",Finish!H8,Finish!H8&amp;" (lady "&amp;Finish!J8&amp;")")</f>
        <v>5</v>
      </c>
      <c r="B6" s="10" t="str">
        <f>Finish!L8</f>
        <v>Andy Collier</v>
      </c>
      <c r="C6" s="10" t="str">
        <f>Finish!M8</f>
        <v>unattached</v>
      </c>
      <c r="D6" s="11" t="str">
        <f>Finish!N8&amp;Finish!Q8</f>
        <v>MSEN</v>
      </c>
      <c r="E6" s="13">
        <f>Finish!F8</f>
        <v>3.6631944444444446E-2</v>
      </c>
      <c r="F6" s="11">
        <f>IF(Finish!J120="",Finish!H120,Finish!H120&amp;" (lady "&amp;Finish!J120&amp;")")</f>
        <v>117</v>
      </c>
      <c r="G6" s="10" t="str">
        <f>Finish!L120</f>
        <v/>
      </c>
      <c r="H6" s="10" t="str">
        <f>Finish!M120</f>
        <v/>
      </c>
      <c r="I6" s="11" t="str">
        <f>Finish!N120&amp;Finish!Q120</f>
        <v/>
      </c>
      <c r="J6" s="96">
        <f>Finish!F120</f>
        <v>8.4722222222222213E-2</v>
      </c>
      <c r="K6" s="10"/>
    </row>
    <row r="7" spans="1:11" ht="10.199999999999999" x14ac:dyDescent="0.2">
      <c r="A7" s="11">
        <f>IF(Finish!J9="",Finish!H9,Finish!H9&amp;" (lady "&amp;Finish!J9&amp;")")</f>
        <v>6</v>
      </c>
      <c r="B7" s="10" t="str">
        <f>Finish!L9</f>
        <v>Gaz Pemberton</v>
      </c>
      <c r="C7" s="10" t="str">
        <f>Finish!M9</f>
        <v>Todmorden Harriers</v>
      </c>
      <c r="D7" s="11" t="str">
        <f>Finish!N9&amp;Finish!Q9</f>
        <v>M45</v>
      </c>
      <c r="E7" s="13">
        <f>Finish!F9</f>
        <v>3.6759259259259262E-2</v>
      </c>
      <c r="F7" s="11">
        <f>IF(Finish!J121="",Finish!H121,Finish!H121&amp;" (lady "&amp;Finish!J121&amp;")")</f>
        <v>118</v>
      </c>
      <c r="G7" s="10" t="str">
        <f>Finish!L121</f>
        <v/>
      </c>
      <c r="H7" s="10" t="str">
        <f>Finish!M121</f>
        <v/>
      </c>
      <c r="I7" s="11" t="str">
        <f>Finish!N121&amp;Finish!Q121</f>
        <v/>
      </c>
      <c r="J7" s="96">
        <f>Finish!F121</f>
        <v>8.4722222222222213E-2</v>
      </c>
      <c r="K7" s="10"/>
    </row>
    <row r="8" spans="1:11" ht="10.199999999999999" x14ac:dyDescent="0.2">
      <c r="A8" s="11">
        <f>IF(Finish!J10="",Finish!H10,Finish!H10&amp;" (lady "&amp;Finish!J10&amp;")")</f>
        <v>7</v>
      </c>
      <c r="B8" s="10" t="str">
        <f>Finish!L10</f>
        <v>Dan Gilbert</v>
      </c>
      <c r="C8" s="10" t="str">
        <f>Finish!M10</f>
        <v>Horwich RMI Harriers</v>
      </c>
      <c r="D8" s="11" t="str">
        <f>Finish!N10&amp;Finish!Q10</f>
        <v>M45</v>
      </c>
      <c r="E8" s="13">
        <f>Finish!F10</f>
        <v>3.8564814814814809E-2</v>
      </c>
      <c r="F8" s="11">
        <f>IF(Finish!J122="",Finish!H122,Finish!H122&amp;" (lady "&amp;Finish!J122&amp;")")</f>
        <v>119</v>
      </c>
      <c r="G8" s="10" t="str">
        <f>Finish!L122</f>
        <v/>
      </c>
      <c r="H8" s="10" t="str">
        <f>Finish!M122</f>
        <v/>
      </c>
      <c r="I8" s="11" t="str">
        <f>Finish!N122&amp;Finish!Q122</f>
        <v/>
      </c>
      <c r="J8" s="96">
        <f>Finish!F122</f>
        <v>8.4722222222222213E-2</v>
      </c>
      <c r="K8" s="10"/>
    </row>
    <row r="9" spans="1:11" ht="10.199999999999999" x14ac:dyDescent="0.2">
      <c r="A9" s="11">
        <f>IF(Finish!J11="",Finish!H11,Finish!H11&amp;" (lady "&amp;Finish!J11&amp;")")</f>
        <v>8</v>
      </c>
      <c r="B9" s="10" t="str">
        <f>Finish!L11</f>
        <v>Tom O'Gorman</v>
      </c>
      <c r="C9" s="10" t="str">
        <f>Finish!M11</f>
        <v>Bowland</v>
      </c>
      <c r="D9" s="11" t="str">
        <f>Finish!N11&amp;Finish!Q11</f>
        <v>MU23</v>
      </c>
      <c r="E9" s="13">
        <f>Finish!F11</f>
        <v>3.8645833333333331E-2</v>
      </c>
      <c r="F9" s="11">
        <f>IF(Finish!J123="",Finish!H123,Finish!H123&amp;" (lady "&amp;Finish!J123&amp;")")</f>
        <v>120</v>
      </c>
      <c r="G9" s="10" t="str">
        <f>Finish!L123</f>
        <v/>
      </c>
      <c r="H9" s="10" t="str">
        <f>Finish!M123</f>
        <v/>
      </c>
      <c r="I9" s="11" t="str">
        <f>Finish!N123&amp;Finish!Q123</f>
        <v/>
      </c>
      <c r="J9" s="96">
        <f>Finish!F123</f>
        <v>8.4722222222222213E-2</v>
      </c>
      <c r="K9" s="10"/>
    </row>
    <row r="10" spans="1:11" ht="10.199999999999999" x14ac:dyDescent="0.2">
      <c r="A10" s="11">
        <f>IF(Finish!J12="",Finish!H12,Finish!H12&amp;" (lady "&amp;Finish!J12&amp;")")</f>
        <v>9</v>
      </c>
      <c r="B10" s="10" t="str">
        <f>Finish!L12</f>
        <v>Max Wilkinson</v>
      </c>
      <c r="C10" s="10" t="str">
        <f>Finish!M12</f>
        <v>Durham Fell Runners</v>
      </c>
      <c r="D10" s="11" t="str">
        <f>Finish!N12&amp;Finish!Q12</f>
        <v>MSEN</v>
      </c>
      <c r="E10" s="13">
        <f>Finish!F12</f>
        <v>3.8761574074074073E-2</v>
      </c>
      <c r="F10" s="11">
        <f>IF(Finish!J124="",Finish!H124,Finish!H124&amp;" (lady "&amp;Finish!J124&amp;")")</f>
        <v>121</v>
      </c>
      <c r="G10" s="10" t="str">
        <f>Finish!L124</f>
        <v/>
      </c>
      <c r="H10" s="10" t="str">
        <f>Finish!M124</f>
        <v/>
      </c>
      <c r="I10" s="11" t="str">
        <f>Finish!N124&amp;Finish!Q124</f>
        <v/>
      </c>
      <c r="J10" s="96">
        <f>Finish!F124</f>
        <v>8.4722222222222213E-2</v>
      </c>
      <c r="K10" s="10"/>
    </row>
    <row r="11" spans="1:11" ht="10.199999999999999" x14ac:dyDescent="0.2">
      <c r="A11" s="11">
        <f>IF(Finish!J13="",Finish!H13,Finish!H13&amp;" (lady "&amp;Finish!J13&amp;")")</f>
        <v>10</v>
      </c>
      <c r="B11" s="10" t="str">
        <f>Finish!L13</f>
        <v>David Riding</v>
      </c>
      <c r="C11" s="10" t="str">
        <f>Finish!M13</f>
        <v>Achille Ratti</v>
      </c>
      <c r="D11" s="11" t="str">
        <f>Finish!N13&amp;Finish!Q13</f>
        <v>M45</v>
      </c>
      <c r="E11" s="13">
        <f>Finish!F13</f>
        <v>3.9004629629629632E-2</v>
      </c>
      <c r="F11" s="11">
        <f>IF(Finish!J125="",Finish!H125,Finish!H125&amp;" (lady "&amp;Finish!J125&amp;")")</f>
        <v>122</v>
      </c>
      <c r="G11" s="10" t="str">
        <f>Finish!L125</f>
        <v/>
      </c>
      <c r="H11" s="10" t="str">
        <f>Finish!M125</f>
        <v/>
      </c>
      <c r="I11" s="11" t="str">
        <f>Finish!N125&amp;Finish!Q125</f>
        <v/>
      </c>
      <c r="J11" s="96">
        <f>Finish!F125</f>
        <v>8.4722222222222213E-2</v>
      </c>
      <c r="K11" s="10"/>
    </row>
    <row r="12" spans="1:11" ht="10.199999999999999" x14ac:dyDescent="0.2">
      <c r="A12" s="11">
        <f>IF(Finish!J14="",Finish!H14,Finish!H14&amp;" (lady "&amp;Finish!J14&amp;")")</f>
        <v>11</v>
      </c>
      <c r="B12" s="10" t="str">
        <f>Finish!L14</f>
        <v>Robert Cranham</v>
      </c>
      <c r="C12" s="10" t="str">
        <f>Finish!M14</f>
        <v>Barlick Fell Runners</v>
      </c>
      <c r="D12" s="11" t="str">
        <f>Finish!N14&amp;Finish!Q14</f>
        <v>M45</v>
      </c>
      <c r="E12" s="13">
        <f>Finish!F14</f>
        <v>3.9039351851851853E-2</v>
      </c>
      <c r="F12" s="11">
        <f>IF(Finish!J126="",Finish!H126,Finish!H126&amp;" (lady "&amp;Finish!J126&amp;")")</f>
        <v>123</v>
      </c>
      <c r="G12" s="10" t="str">
        <f>Finish!L126</f>
        <v/>
      </c>
      <c r="H12" s="10" t="str">
        <f>Finish!M126</f>
        <v/>
      </c>
      <c r="I12" s="11" t="str">
        <f>Finish!N126&amp;Finish!Q126</f>
        <v/>
      </c>
      <c r="J12" s="96">
        <f>Finish!F126</f>
        <v>8.4722222222222213E-2</v>
      </c>
      <c r="K12" s="10"/>
    </row>
    <row r="13" spans="1:11" ht="10.199999999999999" x14ac:dyDescent="0.2">
      <c r="A13" s="11">
        <f>IF(Finish!J15="",Finish!H15,Finish!H15&amp;" (lady "&amp;Finish!J15&amp;")")</f>
        <v>12</v>
      </c>
      <c r="B13" s="10" t="str">
        <f>Finish!L15</f>
        <v>Max Cole</v>
      </c>
      <c r="C13" s="10" t="str">
        <f>Finish!M15</f>
        <v>Rossendale Harriers</v>
      </c>
      <c r="D13" s="11" t="str">
        <f>Finish!N15&amp;Finish!Q15</f>
        <v>M50*</v>
      </c>
      <c r="E13" s="13">
        <f>Finish!F15</f>
        <v>3.9270833333333331E-2</v>
      </c>
      <c r="F13" s="11">
        <f>IF(Finish!J127="",Finish!H127,Finish!H127&amp;" (lady "&amp;Finish!J127&amp;")")</f>
        <v>124</v>
      </c>
      <c r="G13" s="10" t="str">
        <f>Finish!L127</f>
        <v/>
      </c>
      <c r="H13" s="10" t="str">
        <f>Finish!M127</f>
        <v/>
      </c>
      <c r="I13" s="11" t="str">
        <f>Finish!N127&amp;Finish!Q127</f>
        <v/>
      </c>
      <c r="J13" s="96">
        <f>Finish!F127</f>
        <v>8.4722222222222213E-2</v>
      </c>
      <c r="K13" s="10"/>
    </row>
    <row r="14" spans="1:11" ht="10.199999999999999" x14ac:dyDescent="0.2">
      <c r="A14" s="11">
        <f>IF(Finish!J16="",Finish!H16,Finish!H16&amp;" (lady "&amp;Finish!J16&amp;")")</f>
        <v>13</v>
      </c>
      <c r="B14" s="10" t="str">
        <f>Finish!L16</f>
        <v>Stephen Smithies</v>
      </c>
      <c r="C14" s="10" t="str">
        <f>Finish!M16</f>
        <v xml:space="preserve">Calder Valley </v>
      </c>
      <c r="D14" s="11" t="str">
        <f>Finish!N16&amp;Finish!Q16</f>
        <v>M55*</v>
      </c>
      <c r="E14" s="13">
        <f>Finish!F16</f>
        <v>3.9490740740740743E-2</v>
      </c>
      <c r="F14" s="11">
        <f>IF(Finish!J128="",Finish!H128,Finish!H128&amp;" (lady "&amp;Finish!J128&amp;")")</f>
        <v>125</v>
      </c>
      <c r="G14" s="10" t="str">
        <f>Finish!L128</f>
        <v/>
      </c>
      <c r="H14" s="10" t="str">
        <f>Finish!M128</f>
        <v/>
      </c>
      <c r="I14" s="11" t="str">
        <f>Finish!N128&amp;Finish!Q128</f>
        <v/>
      </c>
      <c r="J14" s="96">
        <f>Finish!F128</f>
        <v>8.4722222222222213E-2</v>
      </c>
      <c r="K14" s="10"/>
    </row>
    <row r="15" spans="1:11" ht="10.199999999999999" x14ac:dyDescent="0.2">
      <c r="A15" s="11">
        <f>IF(Finish!J17="",Finish!H17,Finish!H17&amp;" (lady "&amp;Finish!J17&amp;")")</f>
        <v>14</v>
      </c>
      <c r="B15" s="10" t="str">
        <f>Finish!L17</f>
        <v>Michael Fleming</v>
      </c>
      <c r="C15" s="10" t="str">
        <f>Finish!M17</f>
        <v>Saddleworth Runners</v>
      </c>
      <c r="D15" s="11" t="str">
        <f>Finish!N17&amp;Finish!Q17</f>
        <v>M40</v>
      </c>
      <c r="E15" s="13">
        <f>Finish!F17</f>
        <v>3.9791666666666663E-2</v>
      </c>
      <c r="F15" s="11">
        <f>IF(Finish!J129="",Finish!H129,Finish!H129&amp;" (lady "&amp;Finish!J129&amp;")")</f>
        <v>126</v>
      </c>
      <c r="G15" s="10" t="str">
        <f>Finish!L129</f>
        <v/>
      </c>
      <c r="H15" s="10" t="str">
        <f>Finish!M129</f>
        <v/>
      </c>
      <c r="I15" s="11" t="str">
        <f>Finish!N129&amp;Finish!Q129</f>
        <v/>
      </c>
      <c r="J15" s="96">
        <f>Finish!F129</f>
        <v>8.4722222222222213E-2</v>
      </c>
      <c r="K15" s="10"/>
    </row>
    <row r="16" spans="1:11" ht="10.199999999999999" x14ac:dyDescent="0.2">
      <c r="A16" s="11">
        <f>IF(Finish!J18="",Finish!H18,Finish!H18&amp;" (lady "&amp;Finish!J18&amp;")")</f>
        <v>15</v>
      </c>
      <c r="B16" s="10" t="str">
        <f>Finish!L18</f>
        <v>Matthew Clawson</v>
      </c>
      <c r="C16" s="10" t="str">
        <f>Finish!M18</f>
        <v>Rossendale Harriers</v>
      </c>
      <c r="D16" s="11" t="str">
        <f>Finish!N18&amp;Finish!Q18</f>
        <v>MSEN</v>
      </c>
      <c r="E16" s="13">
        <f>Finish!F18</f>
        <v>4.0381944444444443E-2</v>
      </c>
      <c r="F16" s="11">
        <f>IF(Finish!J130="",Finish!H130,Finish!H130&amp;" (lady "&amp;Finish!J130&amp;")")</f>
        <v>127</v>
      </c>
      <c r="G16" s="10" t="str">
        <f>Finish!L130</f>
        <v/>
      </c>
      <c r="H16" s="10" t="str">
        <f>Finish!M130</f>
        <v/>
      </c>
      <c r="I16" s="11" t="str">
        <f>Finish!N130&amp;Finish!Q130</f>
        <v/>
      </c>
      <c r="J16" s="96">
        <f>Finish!F130</f>
        <v>8.4722222222222213E-2</v>
      </c>
      <c r="K16" s="10"/>
    </row>
    <row r="17" spans="1:11" ht="10.199999999999999" x14ac:dyDescent="0.2">
      <c r="A17" s="11">
        <f>IF(Finish!J19="",Finish!H19,Finish!H19&amp;" (lady "&amp;Finish!J19&amp;")")</f>
        <v>16</v>
      </c>
      <c r="B17" s="10" t="str">
        <f>Finish!L19</f>
        <v>Ian Carruthers</v>
      </c>
      <c r="C17" s="10" t="str">
        <f>Finish!M19</f>
        <v>unattached</v>
      </c>
      <c r="D17" s="11" t="str">
        <f>Finish!N19&amp;Finish!Q19</f>
        <v>M40</v>
      </c>
      <c r="E17" s="13">
        <f>Finish!F19</f>
        <v>4.1006944444444443E-2</v>
      </c>
      <c r="F17" s="11">
        <f>IF(Finish!J131="",Finish!H131,Finish!H131&amp;" (lady "&amp;Finish!J131&amp;")")</f>
        <v>128</v>
      </c>
      <c r="G17" s="10" t="str">
        <f>Finish!L131</f>
        <v/>
      </c>
      <c r="H17" s="10" t="str">
        <f>Finish!M131</f>
        <v/>
      </c>
      <c r="I17" s="11" t="str">
        <f>Finish!N131&amp;Finish!Q131</f>
        <v/>
      </c>
      <c r="J17" s="96">
        <f>Finish!F131</f>
        <v>8.4722222222222213E-2</v>
      </c>
      <c r="K17" s="10"/>
    </row>
    <row r="18" spans="1:11" ht="10.199999999999999" x14ac:dyDescent="0.2">
      <c r="A18" s="11">
        <f>IF(Finish!J20="",Finish!H20,Finish!H20&amp;" (lady "&amp;Finish!J20&amp;")")</f>
        <v>17</v>
      </c>
      <c r="B18" s="10" t="str">
        <f>Finish!L20</f>
        <v>Ben Kirkman</v>
      </c>
      <c r="C18" s="10" t="str">
        <f>Finish!M20</f>
        <v>Rossendale Harriers</v>
      </c>
      <c r="D18" s="11" t="str">
        <f>Finish!N20&amp;Finish!Q20</f>
        <v>MU23</v>
      </c>
      <c r="E18" s="13">
        <f>Finish!F20</f>
        <v>4.1423611111111112E-2</v>
      </c>
      <c r="F18" s="11">
        <f>IF(Finish!J132="",Finish!H132,Finish!H132&amp;" (lady "&amp;Finish!J132&amp;")")</f>
        <v>129</v>
      </c>
      <c r="G18" s="10" t="str">
        <f>Finish!L132</f>
        <v/>
      </c>
      <c r="H18" s="10" t="str">
        <f>Finish!M132</f>
        <v/>
      </c>
      <c r="I18" s="11" t="str">
        <f>Finish!N132&amp;Finish!Q132</f>
        <v/>
      </c>
      <c r="J18" s="96">
        <f>Finish!F132</f>
        <v>8.4722222222222213E-2</v>
      </c>
      <c r="K18" s="10"/>
    </row>
    <row r="19" spans="1:11" ht="10.199999999999999" x14ac:dyDescent="0.2">
      <c r="A19" s="11">
        <f>IF(Finish!J21="",Finish!H21,Finish!H21&amp;" (lady "&amp;Finish!J21&amp;")")</f>
        <v>18</v>
      </c>
      <c r="B19" s="10" t="str">
        <f>Finish!L21</f>
        <v>Craig Stansfield</v>
      </c>
      <c r="C19" s="10" t="str">
        <f>Finish!M21</f>
        <v>Rossendale Harriers</v>
      </c>
      <c r="D19" s="11" t="str">
        <f>Finish!N21&amp;Finish!Q21</f>
        <v>M55</v>
      </c>
      <c r="E19" s="13">
        <f>Finish!F21</f>
        <v>4.2129629629629628E-2</v>
      </c>
      <c r="F19" s="11">
        <f>IF(Finish!J133="",Finish!H133,Finish!H133&amp;" (lady "&amp;Finish!J133&amp;")")</f>
        <v>130</v>
      </c>
      <c r="G19" s="10" t="str">
        <f>Finish!L133</f>
        <v/>
      </c>
      <c r="H19" s="10" t="str">
        <f>Finish!M133</f>
        <v/>
      </c>
      <c r="I19" s="11" t="str">
        <f>Finish!N133&amp;Finish!Q133</f>
        <v/>
      </c>
      <c r="J19" s="96">
        <f>Finish!F133</f>
        <v>8.4722222222222213E-2</v>
      </c>
      <c r="K19" s="10"/>
    </row>
    <row r="20" spans="1:11" ht="10.199999999999999" x14ac:dyDescent="0.2">
      <c r="A20" s="11">
        <f>IF(Finish!J22="",Finish!H22,Finish!H22&amp;" (lady "&amp;Finish!J22&amp;")")</f>
        <v>19</v>
      </c>
      <c r="B20" s="10" t="str">
        <f>Finish!L22</f>
        <v>Darren Fishwick</v>
      </c>
      <c r="C20" s="10" t="str">
        <f>Finish!M22</f>
        <v>Chorley</v>
      </c>
      <c r="D20" s="11" t="str">
        <f>Finish!N22&amp;Finish!Q22</f>
        <v>M50</v>
      </c>
      <c r="E20" s="13">
        <f>Finish!F22</f>
        <v>4.2187499999999996E-2</v>
      </c>
      <c r="F20" s="11">
        <f>IF(Finish!J134="",Finish!H134,Finish!H134&amp;" (lady "&amp;Finish!J134&amp;")")</f>
        <v>131</v>
      </c>
      <c r="G20" s="10" t="str">
        <f>Finish!L134</f>
        <v/>
      </c>
      <c r="H20" s="10" t="str">
        <f>Finish!M134</f>
        <v/>
      </c>
      <c r="I20" s="11" t="str">
        <f>Finish!N134&amp;Finish!Q134</f>
        <v/>
      </c>
      <c r="J20" s="96">
        <f>Finish!F134</f>
        <v>8.4722222222222213E-2</v>
      </c>
      <c r="K20" s="10"/>
    </row>
    <row r="21" spans="1:11" ht="10.199999999999999" x14ac:dyDescent="0.2">
      <c r="A21" s="11">
        <f>IF(Finish!J23="",Finish!H23,Finish!H23&amp;" (lady "&amp;Finish!J23&amp;")")</f>
        <v>20</v>
      </c>
      <c r="B21" s="10" t="str">
        <f>Finish!L23</f>
        <v>Mark Walsh</v>
      </c>
      <c r="C21" s="10" t="str">
        <f>Finish!M23</f>
        <v>Horwich RMI Harriers</v>
      </c>
      <c r="D21" s="11" t="str">
        <f>Finish!N23&amp;Finish!Q23</f>
        <v>M55</v>
      </c>
      <c r="E21" s="13">
        <f>Finish!F23</f>
        <v>4.2754629629629622E-2</v>
      </c>
      <c r="F21" s="11">
        <f>IF(Finish!J135="",Finish!H135,Finish!H135&amp;" (lady "&amp;Finish!J135&amp;")")</f>
        <v>132</v>
      </c>
      <c r="G21" s="10" t="str">
        <f>Finish!L135</f>
        <v/>
      </c>
      <c r="H21" s="10" t="str">
        <f>Finish!M135</f>
        <v/>
      </c>
      <c r="I21" s="11" t="str">
        <f>Finish!N135&amp;Finish!Q135</f>
        <v/>
      </c>
      <c r="J21" s="96">
        <f>Finish!F135</f>
        <v>8.4722222222222213E-2</v>
      </c>
      <c r="K21" s="10"/>
    </row>
    <row r="22" spans="1:11" ht="10.199999999999999" x14ac:dyDescent="0.2">
      <c r="A22" s="11">
        <f>IF(Finish!J24="",Finish!H24,Finish!H24&amp;" (lady "&amp;Finish!J24&amp;")")</f>
        <v>21</v>
      </c>
      <c r="B22" s="10" t="str">
        <f>Finish!L24</f>
        <v>Katherine Kilinder</v>
      </c>
      <c r="C22" s="10" t="str">
        <f>Finish!M24</f>
        <v>Chorley</v>
      </c>
      <c r="D22" s="11" t="str">
        <f>Finish!N24&amp;Finish!Q24</f>
        <v>W40*</v>
      </c>
      <c r="E22" s="13">
        <f>Finish!F24</f>
        <v>4.4502314814814814E-2</v>
      </c>
      <c r="F22" s="11">
        <f>IF(Finish!J136="",Finish!H136,Finish!H136&amp;" (lady "&amp;Finish!J136&amp;")")</f>
        <v>133</v>
      </c>
      <c r="G22" s="10" t="str">
        <f>Finish!L136</f>
        <v/>
      </c>
      <c r="H22" s="10" t="str">
        <f>Finish!M136</f>
        <v/>
      </c>
      <c r="I22" s="11" t="str">
        <f>Finish!N136&amp;Finish!Q136</f>
        <v/>
      </c>
      <c r="J22" s="96">
        <f>Finish!F136</f>
        <v>8.4722222222222213E-2</v>
      </c>
      <c r="K22" s="10"/>
    </row>
    <row r="23" spans="1:11" ht="10.199999999999999" x14ac:dyDescent="0.2">
      <c r="A23" s="11">
        <f>IF(Finish!J25="",Finish!H25,Finish!H25&amp;" (lady "&amp;Finish!J25&amp;")")</f>
        <v>22</v>
      </c>
      <c r="B23" s="10" t="str">
        <f>Finish!L25</f>
        <v>James Thomas</v>
      </c>
      <c r="C23" s="10" t="str">
        <f>Finish!M25</f>
        <v>Ramsbottom Running Club</v>
      </c>
      <c r="D23" s="11" t="str">
        <f>Finish!N25&amp;Finish!Q25</f>
        <v>MSEN</v>
      </c>
      <c r="E23" s="13">
        <f>Finish!F25</f>
        <v>4.4513888888888888E-2</v>
      </c>
      <c r="F23" s="11">
        <f>IF(Finish!J137="",Finish!H137,Finish!H137&amp;" (lady "&amp;Finish!J137&amp;")")</f>
        <v>134</v>
      </c>
      <c r="G23" s="10" t="str">
        <f>Finish!L137</f>
        <v/>
      </c>
      <c r="H23" s="10" t="str">
        <f>Finish!M137</f>
        <v/>
      </c>
      <c r="I23" s="11" t="str">
        <f>Finish!N137&amp;Finish!Q137</f>
        <v/>
      </c>
      <c r="J23" s="96">
        <f>Finish!F137</f>
        <v>8.4722222222222213E-2</v>
      </c>
      <c r="K23" s="10"/>
    </row>
    <row r="24" spans="1:11" ht="10.199999999999999" x14ac:dyDescent="0.2">
      <c r="A24" s="11">
        <f>IF(Finish!J26="",Finish!H26,Finish!H26&amp;" (lady "&amp;Finish!J26&amp;")")</f>
        <v>23</v>
      </c>
      <c r="B24" s="10" t="str">
        <f>Finish!L26</f>
        <v>Josephine Wells</v>
      </c>
      <c r="C24" s="10" t="str">
        <f>Finish!M26</f>
        <v>Rossendale Harriers</v>
      </c>
      <c r="D24" s="11" t="str">
        <f>Finish!N26&amp;Finish!Q26</f>
        <v>WSEN*</v>
      </c>
      <c r="E24" s="13">
        <f>Finish!F26</f>
        <v>4.4733796296296292E-2</v>
      </c>
      <c r="F24" s="11">
        <f>IF(Finish!J138="",Finish!H138,Finish!H138&amp;" (lady "&amp;Finish!J138&amp;")")</f>
        <v>135</v>
      </c>
      <c r="G24" s="10" t="str">
        <f>Finish!L138</f>
        <v/>
      </c>
      <c r="H24" s="10" t="str">
        <f>Finish!M138</f>
        <v/>
      </c>
      <c r="I24" s="11" t="str">
        <f>Finish!N138&amp;Finish!Q138</f>
        <v/>
      </c>
      <c r="J24" s="96">
        <f>Finish!F138</f>
        <v>8.4722222222222213E-2</v>
      </c>
      <c r="K24" s="10"/>
    </row>
    <row r="25" spans="1:11" ht="10.199999999999999" x14ac:dyDescent="0.2">
      <c r="A25" s="11">
        <f>IF(Finish!J27="",Finish!H27,Finish!H27&amp;" (lady "&amp;Finish!J27&amp;")")</f>
        <v>24</v>
      </c>
      <c r="B25" s="10" t="str">
        <f>Finish!L27</f>
        <v>Conor Tyndall</v>
      </c>
      <c r="C25" s="10" t="str">
        <f>Finish!M27</f>
        <v>unattached</v>
      </c>
      <c r="D25" s="11" t="str">
        <f>Finish!N27&amp;Finish!Q27</f>
        <v>MSEN</v>
      </c>
      <c r="E25" s="13">
        <f>Finish!F27</f>
        <v>4.4976851851851851E-2</v>
      </c>
      <c r="F25" s="11">
        <f>IF(Finish!J139="",Finish!H139,Finish!H139&amp;" (lady "&amp;Finish!J139&amp;")")</f>
        <v>136</v>
      </c>
      <c r="G25" s="10" t="str">
        <f>Finish!L139</f>
        <v/>
      </c>
      <c r="H25" s="10" t="str">
        <f>Finish!M139</f>
        <v/>
      </c>
      <c r="I25" s="11" t="str">
        <f>Finish!N139&amp;Finish!Q139</f>
        <v/>
      </c>
      <c r="J25" s="96">
        <f>Finish!F139</f>
        <v>8.4722222222222213E-2</v>
      </c>
      <c r="K25" s="10"/>
    </row>
    <row r="26" spans="1:11" ht="10.199999999999999" x14ac:dyDescent="0.2">
      <c r="A26" s="11">
        <f>IF(Finish!J28="",Finish!H28,Finish!H28&amp;" (lady "&amp;Finish!J28&amp;")")</f>
        <v>25</v>
      </c>
      <c r="B26" s="10" t="str">
        <f>Finish!L28</f>
        <v xml:space="preserve">Kirk Lusty </v>
      </c>
      <c r="C26" s="10" t="str">
        <f>Finish!M28</f>
        <v>Clayton Le Moors</v>
      </c>
      <c r="D26" s="11" t="str">
        <f>Finish!N28&amp;Finish!Q28</f>
        <v>M45</v>
      </c>
      <c r="E26" s="13">
        <f>Finish!F28</f>
        <v>4.5023148148148145E-2</v>
      </c>
      <c r="F26" s="11">
        <f>IF(Finish!J140="",Finish!H140,Finish!H140&amp;" (lady "&amp;Finish!J140&amp;")")</f>
        <v>137</v>
      </c>
      <c r="G26" s="10" t="str">
        <f>Finish!L140</f>
        <v/>
      </c>
      <c r="H26" s="10" t="str">
        <f>Finish!M140</f>
        <v/>
      </c>
      <c r="I26" s="11" t="str">
        <f>Finish!N140&amp;Finish!Q140</f>
        <v/>
      </c>
      <c r="J26" s="96">
        <f>Finish!F140</f>
        <v>8.4722222222222213E-2</v>
      </c>
      <c r="K26" s="10"/>
    </row>
    <row r="27" spans="1:11" ht="11.25" customHeight="1" x14ac:dyDescent="0.25">
      <c r="A27" s="11">
        <f>IF(Finish!J29="",Finish!H29,Finish!H29&amp;" (lady "&amp;Finish!J29&amp;")")</f>
        <v>26</v>
      </c>
      <c r="B27" s="10" t="str">
        <f>Finish!L29</f>
        <v>Simon Jones</v>
      </c>
      <c r="C27" s="10" t="str">
        <f>Finish!M29</f>
        <v>Ramsbottom Running Club</v>
      </c>
      <c r="D27" s="11" t="str">
        <f>Finish!N29&amp;Finish!Q29</f>
        <v>MSEN</v>
      </c>
      <c r="E27" s="13">
        <f>Finish!F29</f>
        <v>4.5115740740740741E-2</v>
      </c>
      <c r="F27" s="11">
        <f>IF(Finish!J141="",Finish!H141,Finish!H141&amp;" (lady "&amp;Finish!J141&amp;")")</f>
        <v>138</v>
      </c>
      <c r="G27" s="10" t="str">
        <f>Finish!L141</f>
        <v/>
      </c>
      <c r="H27" s="10" t="str">
        <f>Finish!M141</f>
        <v/>
      </c>
      <c r="I27" s="11" t="str">
        <f>Finish!N141&amp;Finish!Q141</f>
        <v/>
      </c>
      <c r="J27" s="96">
        <f>Finish!F141</f>
        <v>8.4722222222222213E-2</v>
      </c>
    </row>
    <row r="28" spans="1:11" ht="10.199999999999999" x14ac:dyDescent="0.2">
      <c r="A28" s="11">
        <f>IF(Finish!J30="",Finish!H30,Finish!H30&amp;" (lady "&amp;Finish!J30&amp;")")</f>
        <v>27</v>
      </c>
      <c r="B28" s="10" t="str">
        <f>Finish!L30</f>
        <v>Alex Frost</v>
      </c>
      <c r="C28" s="10" t="str">
        <f>Finish!M30</f>
        <v>Rossendale Harriers</v>
      </c>
      <c r="D28" s="11" t="str">
        <f>Finish!N30&amp;Finish!Q30</f>
        <v>M55</v>
      </c>
      <c r="E28" s="13">
        <f>Finish!F30</f>
        <v>4.7349537037037037E-2</v>
      </c>
      <c r="F28" s="11">
        <f>IF(Finish!J142="",Finish!H142,Finish!H142&amp;" (lady "&amp;Finish!J142&amp;")")</f>
        <v>139</v>
      </c>
      <c r="G28" s="10" t="str">
        <f>Finish!L142</f>
        <v/>
      </c>
      <c r="H28" s="10" t="str">
        <f>Finish!M142</f>
        <v/>
      </c>
      <c r="I28" s="11" t="str">
        <f>Finish!N142&amp;Finish!Q142</f>
        <v/>
      </c>
      <c r="J28" s="96">
        <f>Finish!F142</f>
        <v>8.4722222222222213E-2</v>
      </c>
      <c r="K28" s="10"/>
    </row>
    <row r="29" spans="1:11" ht="10.199999999999999" x14ac:dyDescent="0.2">
      <c r="A29" s="11">
        <f>IF(Finish!J31="",Finish!H31,Finish!H31&amp;" (lady "&amp;Finish!J31&amp;")")</f>
        <v>28</v>
      </c>
      <c r="B29" s="10" t="str">
        <f>Finish!L31</f>
        <v>Sam Akerstrom</v>
      </c>
      <c r="C29" s="10" t="str">
        <f>Finish!M31</f>
        <v>Ramsbottom Running Club</v>
      </c>
      <c r="D29" s="11" t="str">
        <f>Finish!N31&amp;Finish!Q31</f>
        <v>MSEN</v>
      </c>
      <c r="E29" s="13">
        <f>Finish!F31</f>
        <v>4.7442129629629626E-2</v>
      </c>
      <c r="F29" s="11">
        <f>IF(Finish!J143="",Finish!H143,Finish!H143&amp;" (lady "&amp;Finish!J143&amp;")")</f>
        <v>140</v>
      </c>
      <c r="G29" s="10" t="str">
        <f>Finish!L143</f>
        <v/>
      </c>
      <c r="H29" s="10" t="str">
        <f>Finish!M143</f>
        <v/>
      </c>
      <c r="I29" s="11" t="str">
        <f>Finish!N143&amp;Finish!Q143</f>
        <v/>
      </c>
      <c r="J29" s="96">
        <f>Finish!F143</f>
        <v>8.4722222222222213E-2</v>
      </c>
      <c r="K29" s="10"/>
    </row>
    <row r="30" spans="1:11" ht="10.199999999999999" x14ac:dyDescent="0.2">
      <c r="A30" s="11">
        <f>IF(Finish!J32="",Finish!H32,Finish!H32&amp;" (lady "&amp;Finish!J32&amp;")")</f>
        <v>29</v>
      </c>
      <c r="B30" s="10" t="str">
        <f>Finish!L32</f>
        <v>Andy Heys</v>
      </c>
      <c r="C30" s="10" t="str">
        <f>Finish!M32</f>
        <v>unattached</v>
      </c>
      <c r="D30" s="11" t="str">
        <f>Finish!N32&amp;Finish!Q32</f>
        <v>M40</v>
      </c>
      <c r="E30" s="13">
        <f>Finish!F32</f>
        <v>4.7511574074074074E-2</v>
      </c>
      <c r="F30" s="11">
        <f>IF(Finish!J144="",Finish!H144,Finish!H144&amp;" (lady "&amp;Finish!J144&amp;")")</f>
        <v>141</v>
      </c>
      <c r="G30" s="10" t="str">
        <f>Finish!L144</f>
        <v/>
      </c>
      <c r="H30" s="10" t="str">
        <f>Finish!M144</f>
        <v/>
      </c>
      <c r="I30" s="11" t="str">
        <f>Finish!N144&amp;Finish!Q144</f>
        <v/>
      </c>
      <c r="J30" s="96">
        <f>Finish!F144</f>
        <v>8.4722222222222213E-2</v>
      </c>
      <c r="K30" s="10"/>
    </row>
    <row r="31" spans="1:11" ht="10.199999999999999" x14ac:dyDescent="0.2">
      <c r="A31" s="11">
        <f>IF(Finish!J33="",Finish!H33,Finish!H33&amp;" (lady "&amp;Finish!J33&amp;")")</f>
        <v>30</v>
      </c>
      <c r="B31" s="10" t="str">
        <f>Finish!L33</f>
        <v>Rachel Marshall</v>
      </c>
      <c r="C31" s="10" t="str">
        <f>Finish!M33</f>
        <v>Bury AC</v>
      </c>
      <c r="D31" s="11" t="str">
        <f>Finish!N33&amp;Finish!Q33</f>
        <v>W45*</v>
      </c>
      <c r="E31" s="13">
        <f>Finish!F33</f>
        <v>4.7546296296296302E-2</v>
      </c>
      <c r="F31" s="11">
        <f>IF(Finish!J145="",Finish!H145,Finish!H145&amp;" (lady "&amp;Finish!J145&amp;")")</f>
        <v>142</v>
      </c>
      <c r="G31" s="10" t="str">
        <f>Finish!L145</f>
        <v/>
      </c>
      <c r="H31" s="10" t="str">
        <f>Finish!M145</f>
        <v/>
      </c>
      <c r="I31" s="11" t="str">
        <f>Finish!N145&amp;Finish!Q145</f>
        <v/>
      </c>
      <c r="J31" s="96">
        <f>Finish!F145</f>
        <v>8.4722222222222213E-2</v>
      </c>
      <c r="K31" s="10"/>
    </row>
    <row r="32" spans="1:11" ht="10.199999999999999" x14ac:dyDescent="0.2">
      <c r="A32" s="11">
        <f>IF(Finish!J34="",Finish!H34,Finish!H34&amp;" (lady "&amp;Finish!J34&amp;")")</f>
        <v>31</v>
      </c>
      <c r="B32" s="10" t="str">
        <f>Finish!L34</f>
        <v>AnneMarie Hindle</v>
      </c>
      <c r="C32" s="10" t="str">
        <f>Finish!M34</f>
        <v>Rossendale Harriers</v>
      </c>
      <c r="D32" s="11" t="str">
        <f>Finish!N34&amp;Finish!Q34</f>
        <v>W50*</v>
      </c>
      <c r="E32" s="13">
        <f>Finish!F34</f>
        <v>4.7581018518518516E-2</v>
      </c>
      <c r="F32" s="11">
        <f>IF(Finish!J146="",Finish!H146,Finish!H146&amp;" (lady "&amp;Finish!J146&amp;")")</f>
        <v>143</v>
      </c>
      <c r="G32" s="10" t="str">
        <f>Finish!L146</f>
        <v/>
      </c>
      <c r="H32" s="10" t="str">
        <f>Finish!M146</f>
        <v/>
      </c>
      <c r="I32" s="11" t="str">
        <f>Finish!N146&amp;Finish!Q146</f>
        <v/>
      </c>
      <c r="J32" s="96">
        <f>Finish!F146</f>
        <v>8.4722222222222213E-2</v>
      </c>
      <c r="K32" s="10"/>
    </row>
    <row r="33" spans="1:11" ht="10.199999999999999" x14ac:dyDescent="0.2">
      <c r="A33" s="11">
        <f>IF(Finish!J36="",Finish!H36,Finish!H36&amp;" (lady "&amp;Finish!J36&amp;")")</f>
        <v>33</v>
      </c>
      <c r="B33" s="10" t="str">
        <f>Finish!L36</f>
        <v xml:space="preserve">Ian Swan </v>
      </c>
      <c r="C33" s="10" t="str">
        <f>Finish!M36</f>
        <v>Radcliffe AC</v>
      </c>
      <c r="D33" s="11" t="str">
        <f>Finish!N36&amp;Finish!Q36</f>
        <v>M45</v>
      </c>
      <c r="E33" s="13">
        <f>Finish!F36</f>
        <v>4.7696759259259258E-2</v>
      </c>
      <c r="F33" s="11">
        <f>IF(Finish!J147="",Finish!H147,Finish!H147&amp;" (lady "&amp;Finish!J147&amp;")")</f>
        <v>144</v>
      </c>
      <c r="G33" s="10" t="str">
        <f>Finish!L147</f>
        <v/>
      </c>
      <c r="H33" s="10" t="str">
        <f>Finish!M147</f>
        <v/>
      </c>
      <c r="I33" s="11" t="str">
        <f>Finish!N147&amp;Finish!Q147</f>
        <v/>
      </c>
      <c r="J33" s="96">
        <f>Finish!F147</f>
        <v>8.4722222222222213E-2</v>
      </c>
      <c r="K33" s="10"/>
    </row>
    <row r="34" spans="1:11" ht="10.199999999999999" x14ac:dyDescent="0.2">
      <c r="A34" s="11">
        <f>IF(Finish!J37="",Finish!H37,Finish!H37&amp;" (lady "&amp;Finish!J37&amp;")")</f>
        <v>34</v>
      </c>
      <c r="B34" s="10" t="str">
        <f>Finish!L37</f>
        <v>Chris McCarthy</v>
      </c>
      <c r="C34" s="10" t="str">
        <f>Finish!M37</f>
        <v>unattached</v>
      </c>
      <c r="D34" s="11" t="str">
        <f>Finish!N37&amp;Finish!Q37</f>
        <v>M50</v>
      </c>
      <c r="E34" s="13">
        <f>Finish!F37</f>
        <v>4.777777777777778E-2</v>
      </c>
      <c r="F34" s="11">
        <f>IF(Finish!J148="",Finish!H148,Finish!H148&amp;" (lady "&amp;Finish!J148&amp;")")</f>
        <v>145</v>
      </c>
      <c r="G34" s="10" t="str">
        <f>Finish!L148</f>
        <v/>
      </c>
      <c r="H34" s="10" t="str">
        <f>Finish!M148</f>
        <v/>
      </c>
      <c r="I34" s="11" t="str">
        <f>Finish!N148&amp;Finish!Q148</f>
        <v/>
      </c>
      <c r="J34" s="96">
        <f>Finish!F148</f>
        <v>8.4722222222222213E-2</v>
      </c>
      <c r="K34" s="10"/>
    </row>
    <row r="35" spans="1:11" ht="10.199999999999999" x14ac:dyDescent="0.2">
      <c r="A35" s="11">
        <f>IF(Finish!J38="",Finish!H38,Finish!H38&amp;" (lady "&amp;Finish!J38&amp;")")</f>
        <v>35</v>
      </c>
      <c r="B35" s="10" t="str">
        <f>Finish!L38</f>
        <v>Christian Waller</v>
      </c>
      <c r="C35" s="10" t="str">
        <f>Finish!M38</f>
        <v>Rossendale Harriers</v>
      </c>
      <c r="D35" s="11" t="str">
        <f>Finish!N38&amp;Finish!Q38</f>
        <v>M45</v>
      </c>
      <c r="E35" s="13">
        <f>Finish!F38</f>
        <v>4.7928240740740737E-2</v>
      </c>
      <c r="F35" s="11">
        <f>IF(Finish!J149="",Finish!H149,Finish!H149&amp;" (lady "&amp;Finish!J149&amp;")")</f>
        <v>146</v>
      </c>
      <c r="G35" s="10" t="str">
        <f>Finish!L149</f>
        <v/>
      </c>
      <c r="H35" s="10" t="str">
        <f>Finish!M149</f>
        <v/>
      </c>
      <c r="I35" s="11" t="str">
        <f>Finish!N149&amp;Finish!Q149</f>
        <v/>
      </c>
      <c r="J35" s="96">
        <f>Finish!F149</f>
        <v>8.4722222222222213E-2</v>
      </c>
      <c r="K35" s="10"/>
    </row>
    <row r="36" spans="1:11" ht="10.199999999999999" x14ac:dyDescent="0.2">
      <c r="A36" s="11">
        <f>IF(Finish!J39="",Finish!H39,Finish!H39&amp;" (lady "&amp;Finish!J39&amp;")")</f>
        <v>36</v>
      </c>
      <c r="B36" s="10" t="str">
        <f>Finish!L39</f>
        <v>William Lowe</v>
      </c>
      <c r="C36" s="10" t="str">
        <f>Finish!M39</f>
        <v>Rossendale Harriers</v>
      </c>
      <c r="D36" s="11" t="str">
        <f>Finish!N39&amp;Finish!Q39</f>
        <v>M60*</v>
      </c>
      <c r="E36" s="13">
        <f>Finish!F39</f>
        <v>4.7962962962962957E-2</v>
      </c>
      <c r="F36" s="11">
        <f>IF(Finish!J150="",Finish!H150,Finish!H150&amp;" (lady "&amp;Finish!J150&amp;")")</f>
        <v>147</v>
      </c>
      <c r="G36" s="10" t="str">
        <f>Finish!L150</f>
        <v/>
      </c>
      <c r="H36" s="10" t="str">
        <f>Finish!M150</f>
        <v/>
      </c>
      <c r="I36" s="11" t="str">
        <f>Finish!N150&amp;Finish!Q150</f>
        <v/>
      </c>
      <c r="J36" s="96">
        <f>Finish!F150</f>
        <v>8.4722222222222213E-2</v>
      </c>
      <c r="K36" s="10"/>
    </row>
    <row r="37" spans="1:11" ht="10.199999999999999" x14ac:dyDescent="0.2">
      <c r="A37" s="11">
        <f>IF(Finish!J40="",Finish!H40,Finish!H40&amp;" (lady "&amp;Finish!J40&amp;")")</f>
        <v>37</v>
      </c>
      <c r="B37" s="10" t="str">
        <f>Finish!L40</f>
        <v>John Boothman</v>
      </c>
      <c r="C37" s="10" t="str">
        <f>Finish!M40</f>
        <v>Barlick Fell Runners</v>
      </c>
      <c r="D37" s="11" t="str">
        <f>Finish!N40&amp;Finish!Q40</f>
        <v>M60</v>
      </c>
      <c r="E37" s="13">
        <f>Finish!F40</f>
        <v>4.8194444444444436E-2</v>
      </c>
      <c r="F37" s="11">
        <f>IF(Finish!J151="",Finish!H151,Finish!H151&amp;" (lady "&amp;Finish!J151&amp;")")</f>
        <v>148</v>
      </c>
      <c r="G37" s="10" t="str">
        <f>Finish!L151</f>
        <v/>
      </c>
      <c r="H37" s="10" t="str">
        <f>Finish!M151</f>
        <v/>
      </c>
      <c r="I37" s="11" t="str">
        <f>Finish!N151&amp;Finish!Q151</f>
        <v/>
      </c>
      <c r="J37" s="96">
        <f>Finish!F151</f>
        <v>8.4722222222222213E-2</v>
      </c>
      <c r="K37" s="10"/>
    </row>
    <row r="38" spans="1:11" ht="10.199999999999999" x14ac:dyDescent="0.2">
      <c r="A38" s="11">
        <f>IF(Finish!J41="",Finish!H41,Finish!H41&amp;" (lady "&amp;Finish!J41&amp;")")</f>
        <v>38</v>
      </c>
      <c r="B38" s="10" t="str">
        <f>Finish!L41</f>
        <v>Richard Butterwick</v>
      </c>
      <c r="C38" s="10" t="str">
        <f>Finish!M41</f>
        <v>Todmorden Harriers</v>
      </c>
      <c r="D38" s="11" t="str">
        <f>Finish!N41&amp;Finish!Q41</f>
        <v>M50</v>
      </c>
      <c r="E38" s="13">
        <f>Finish!F41</f>
        <v>4.8275462962962958E-2</v>
      </c>
      <c r="F38" s="11">
        <f>IF(Finish!J152="",Finish!H152,Finish!H152&amp;" (lady "&amp;Finish!J152&amp;")")</f>
        <v>149</v>
      </c>
      <c r="G38" s="10" t="str">
        <f>Finish!L152</f>
        <v/>
      </c>
      <c r="H38" s="10" t="str">
        <f>Finish!M152</f>
        <v/>
      </c>
      <c r="I38" s="11" t="str">
        <f>Finish!N152&amp;Finish!Q152</f>
        <v/>
      </c>
      <c r="J38" s="96">
        <f>Finish!F152</f>
        <v>8.4722222222222213E-2</v>
      </c>
      <c r="K38" s="10"/>
    </row>
    <row r="39" spans="1:11" ht="10.199999999999999" x14ac:dyDescent="0.2">
      <c r="A39" s="11">
        <f>IF(Finish!J42="",Finish!H42,Finish!H42&amp;" (lady "&amp;Finish!J42&amp;")")</f>
        <v>39</v>
      </c>
      <c r="B39" s="10" t="str">
        <f>Finish!L42</f>
        <v>David Naughton</v>
      </c>
      <c r="C39" s="10" t="str">
        <f>Finish!M42</f>
        <v>Cheshire Hill Racers</v>
      </c>
      <c r="D39" s="11" t="str">
        <f>Finish!N42&amp;Finish!Q42</f>
        <v>M60</v>
      </c>
      <c r="E39" s="13">
        <f>Finish!F42</f>
        <v>4.8587962962962965E-2</v>
      </c>
      <c r="F39" s="11">
        <f>IF(Finish!J153="",Finish!H153,Finish!H153&amp;" (lady "&amp;Finish!J153&amp;")")</f>
        <v>150</v>
      </c>
      <c r="G39" s="10" t="str">
        <f>Finish!L153</f>
        <v/>
      </c>
      <c r="H39" s="10" t="str">
        <f>Finish!M153</f>
        <v/>
      </c>
      <c r="I39" s="11" t="str">
        <f>Finish!N153&amp;Finish!Q153</f>
        <v/>
      </c>
      <c r="J39" s="96">
        <f>Finish!F153</f>
        <v>8.4722222222222213E-2</v>
      </c>
      <c r="K39" s="10"/>
    </row>
    <row r="40" spans="1:11" ht="10.199999999999999" x14ac:dyDescent="0.2">
      <c r="A40" s="11">
        <f>IF(Finish!J43="",Finish!H43,Finish!H43&amp;" (lady "&amp;Finish!J43&amp;")")</f>
        <v>40</v>
      </c>
      <c r="B40" s="10" t="str">
        <f>Finish!L43</f>
        <v>David Tomlinson</v>
      </c>
      <c r="C40" s="10" t="str">
        <f>Finish!M43</f>
        <v>Accrington Road Runners</v>
      </c>
      <c r="D40" s="11" t="str">
        <f>Finish!N43&amp;Finish!Q43</f>
        <v>M55</v>
      </c>
      <c r="E40" s="13">
        <f>Finish!F43</f>
        <v>4.868055555555556E-2</v>
      </c>
      <c r="F40" s="11">
        <f>IF(Finish!J154="",Finish!H154,Finish!H154&amp;" (lady "&amp;Finish!J154&amp;")")</f>
        <v>151</v>
      </c>
      <c r="G40" s="10" t="str">
        <f>Finish!L154</f>
        <v/>
      </c>
      <c r="H40" s="10" t="str">
        <f>Finish!M154</f>
        <v/>
      </c>
      <c r="I40" s="11" t="str">
        <f>Finish!N154&amp;Finish!Q154</f>
        <v/>
      </c>
      <c r="J40" s="96">
        <f>Finish!F154</f>
        <v>8.4722222222222213E-2</v>
      </c>
      <c r="K40" s="10"/>
    </row>
    <row r="41" spans="1:11" ht="10.199999999999999" x14ac:dyDescent="0.2">
      <c r="A41" s="11">
        <f>IF(Finish!J44="",Finish!H44,Finish!H44&amp;" (lady "&amp;Finish!J44&amp;")")</f>
        <v>41</v>
      </c>
      <c r="B41" s="10" t="str">
        <f>Finish!L44</f>
        <v>Robert Quinn</v>
      </c>
      <c r="C41" s="10" t="str">
        <f>Finish!M44</f>
        <v>Rossendale Harriers</v>
      </c>
      <c r="D41" s="11" t="str">
        <f>Finish!N44&amp;Finish!Q44</f>
        <v>M40</v>
      </c>
      <c r="E41" s="13">
        <f>Finish!F44</f>
        <v>4.9108796296296303E-2</v>
      </c>
      <c r="F41" s="11">
        <f>IF(Finish!J155="",Finish!H155,Finish!H155&amp;" (lady "&amp;Finish!J155&amp;")")</f>
        <v>152</v>
      </c>
      <c r="G41" s="10" t="str">
        <f>Finish!L155</f>
        <v/>
      </c>
      <c r="H41" s="10" t="str">
        <f>Finish!M155</f>
        <v/>
      </c>
      <c r="I41" s="11" t="str">
        <f>Finish!N155&amp;Finish!Q155</f>
        <v/>
      </c>
      <c r="J41" s="96">
        <f>Finish!F155</f>
        <v>8.4722222222222213E-2</v>
      </c>
      <c r="K41" s="10"/>
    </row>
    <row r="42" spans="1:11" ht="10.199999999999999" x14ac:dyDescent="0.2">
      <c r="A42" s="11">
        <f>IF(Finish!J45="",Finish!H45,Finish!H45&amp;" (lady "&amp;Finish!J45&amp;")")</f>
        <v>42</v>
      </c>
      <c r="B42" s="10" t="str">
        <f>Finish!L45</f>
        <v>Steve Randall</v>
      </c>
      <c r="C42" s="10" t="str">
        <f>Finish!M45</f>
        <v>Meltham AC</v>
      </c>
      <c r="D42" s="11" t="str">
        <f>Finish!N45&amp;Finish!Q45</f>
        <v>M45</v>
      </c>
      <c r="E42" s="13">
        <f>Finish!F45</f>
        <v>4.9305555555555554E-2</v>
      </c>
      <c r="F42" s="11">
        <f>IF(Finish!J156="",Finish!H156,Finish!H156&amp;" (lady "&amp;Finish!J156&amp;")")</f>
        <v>153</v>
      </c>
      <c r="G42" s="10" t="str">
        <f>Finish!L156</f>
        <v/>
      </c>
      <c r="H42" s="10" t="str">
        <f>Finish!M156</f>
        <v/>
      </c>
      <c r="I42" s="11" t="str">
        <f>Finish!N156&amp;Finish!Q156</f>
        <v/>
      </c>
      <c r="J42" s="96">
        <f>Finish!F156</f>
        <v>8.4722222222222213E-2</v>
      </c>
      <c r="K42" s="10"/>
    </row>
    <row r="43" spans="1:11" ht="10.199999999999999" x14ac:dyDescent="0.2">
      <c r="A43" s="11">
        <f>IF(Finish!J46="",Finish!H46,Finish!H46&amp;" (lady "&amp;Finish!J46&amp;")")</f>
        <v>43</v>
      </c>
      <c r="B43" s="10" t="str">
        <f>Finish!L46</f>
        <v>Donna Cartwright</v>
      </c>
      <c r="C43" s="10" t="str">
        <f>Finish!M46</f>
        <v>Radcliffe AC</v>
      </c>
      <c r="D43" s="11" t="str">
        <f>Finish!N46&amp;Finish!Q46</f>
        <v>W45</v>
      </c>
      <c r="E43" s="13">
        <f>Finish!F46</f>
        <v>4.9351851851851848E-2</v>
      </c>
      <c r="F43" s="11">
        <f>IF(Finish!J157="",Finish!H157,Finish!H157&amp;" (lady "&amp;Finish!J157&amp;")")</f>
        <v>154</v>
      </c>
      <c r="G43" s="10" t="str">
        <f>Finish!L157</f>
        <v/>
      </c>
      <c r="H43" s="10" t="str">
        <f>Finish!M157</f>
        <v/>
      </c>
      <c r="I43" s="11" t="str">
        <f>Finish!N157&amp;Finish!Q157</f>
        <v/>
      </c>
      <c r="J43" s="96">
        <f>Finish!F157</f>
        <v>8.4722222222222213E-2</v>
      </c>
      <c r="K43" s="10"/>
    </row>
    <row r="44" spans="1:11" ht="10.199999999999999" x14ac:dyDescent="0.2">
      <c r="A44" s="11">
        <f>IF(Finish!J47="",Finish!H47,Finish!H47&amp;" (lady "&amp;Finish!J47&amp;")")</f>
        <v>44</v>
      </c>
      <c r="B44" s="10" t="str">
        <f>Finish!L47</f>
        <v>Mark Hoath</v>
      </c>
      <c r="C44" s="10" t="str">
        <f>Finish!M47</f>
        <v>Meltham AC</v>
      </c>
      <c r="D44" s="11" t="str">
        <f>Finish!N47&amp;Finish!Q47</f>
        <v>M45</v>
      </c>
      <c r="E44" s="13">
        <f>Finish!F47</f>
        <v>4.9537037037037039E-2</v>
      </c>
      <c r="F44" s="11">
        <f>IF(Finish!J158="",Finish!H158,Finish!H158&amp;" (lady "&amp;Finish!J158&amp;")")</f>
        <v>155</v>
      </c>
      <c r="G44" s="10" t="str">
        <f>Finish!L158</f>
        <v/>
      </c>
      <c r="H44" s="10" t="str">
        <f>Finish!M158</f>
        <v/>
      </c>
      <c r="I44" s="11" t="str">
        <f>Finish!N158&amp;Finish!Q158</f>
        <v/>
      </c>
      <c r="J44" s="96">
        <f>Finish!F158</f>
        <v>8.4722222222222213E-2</v>
      </c>
      <c r="K44" s="10"/>
    </row>
    <row r="45" spans="1:11" ht="10.199999999999999" x14ac:dyDescent="0.2">
      <c r="A45" s="11">
        <f>IF(Finish!J48="",Finish!H48,Finish!H48&amp;" (lady "&amp;Finish!J48&amp;")")</f>
        <v>45</v>
      </c>
      <c r="B45" s="10" t="str">
        <f>Finish!L48</f>
        <v>James Stables</v>
      </c>
      <c r="C45" s="10" t="str">
        <f>Finish!M48</f>
        <v>Meltham AC</v>
      </c>
      <c r="D45" s="11" t="str">
        <f>Finish!N48&amp;Finish!Q48</f>
        <v>M45</v>
      </c>
      <c r="E45" s="13">
        <f>Finish!F48</f>
        <v>4.9548611111111113E-2</v>
      </c>
      <c r="F45" s="11">
        <f>IF(Finish!J159="",Finish!H159,Finish!H159&amp;" (lady "&amp;Finish!J159&amp;")")</f>
        <v>156</v>
      </c>
      <c r="G45" s="10" t="str">
        <f>Finish!L159</f>
        <v/>
      </c>
      <c r="H45" s="10" t="str">
        <f>Finish!M159</f>
        <v/>
      </c>
      <c r="I45" s="11" t="str">
        <f>Finish!N159&amp;Finish!Q159</f>
        <v/>
      </c>
      <c r="J45" s="96">
        <f>Finish!F159</f>
        <v>8.4722222222222213E-2</v>
      </c>
      <c r="K45" s="10"/>
    </row>
    <row r="46" spans="1:11" ht="10.199999999999999" x14ac:dyDescent="0.2">
      <c r="A46" s="11">
        <f>IF(Finish!J49="",Finish!H49,Finish!H49&amp;" (lady "&amp;Finish!J49&amp;")")</f>
        <v>46</v>
      </c>
      <c r="B46" s="10" t="str">
        <f>Finish!L49</f>
        <v>Mary O'Gorman</v>
      </c>
      <c r="C46" s="10" t="str">
        <f>Finish!M49</f>
        <v>Bowland</v>
      </c>
      <c r="D46" s="11" t="str">
        <f>Finish!N49&amp;Finish!Q49</f>
        <v>WSEN</v>
      </c>
      <c r="E46" s="13">
        <f>Finish!F49</f>
        <v>5.0092592592592584E-2</v>
      </c>
      <c r="F46" s="11">
        <f>IF(Finish!J160="",Finish!H160,Finish!H160&amp;" (lady "&amp;Finish!J160&amp;")")</f>
        <v>157</v>
      </c>
      <c r="G46" s="10" t="str">
        <f>Finish!L160</f>
        <v/>
      </c>
      <c r="H46" s="10" t="str">
        <f>Finish!M160</f>
        <v/>
      </c>
      <c r="I46" s="11" t="str">
        <f>Finish!N160&amp;Finish!Q160</f>
        <v/>
      </c>
      <c r="J46" s="96">
        <f>Finish!F160</f>
        <v>8.4722222222222213E-2</v>
      </c>
      <c r="K46" s="10"/>
    </row>
    <row r="47" spans="1:11" ht="10.199999999999999" x14ac:dyDescent="0.2">
      <c r="A47" s="11">
        <f>IF(Finish!J50="",Finish!H50,Finish!H50&amp;" (lady "&amp;Finish!J50&amp;")")</f>
        <v>47</v>
      </c>
      <c r="B47" s="10" t="str">
        <f>Finish!L50</f>
        <v>Ian Bury</v>
      </c>
      <c r="C47" s="10" t="str">
        <f>Finish!M50</f>
        <v>unattached</v>
      </c>
      <c r="D47" s="11" t="str">
        <f>Finish!N50&amp;Finish!Q50</f>
        <v>M55</v>
      </c>
      <c r="E47" s="13">
        <f>Finish!F50</f>
        <v>5.2488425925925924E-2</v>
      </c>
      <c r="F47" s="11">
        <f>IF(Finish!J161="",Finish!H161,Finish!H161&amp;" (lady "&amp;Finish!J161&amp;")")</f>
        <v>158</v>
      </c>
      <c r="G47" s="10" t="str">
        <f>Finish!L161</f>
        <v/>
      </c>
      <c r="H47" s="10" t="str">
        <f>Finish!M161</f>
        <v/>
      </c>
      <c r="I47" s="11" t="str">
        <f>Finish!N161&amp;Finish!Q161</f>
        <v/>
      </c>
      <c r="J47" s="96">
        <f>Finish!F161</f>
        <v>8.4722222222222213E-2</v>
      </c>
      <c r="K47" s="10"/>
    </row>
    <row r="48" spans="1:11" ht="10.199999999999999" x14ac:dyDescent="0.2">
      <c r="A48" s="11">
        <f>IF(Finish!J51="",Finish!H51,Finish!H51&amp;" (lady "&amp;Finish!J51&amp;")")</f>
        <v>48</v>
      </c>
      <c r="B48" s="10" t="str">
        <f>Finish!L51</f>
        <v>Caroline Harding</v>
      </c>
      <c r="C48" s="10" t="str">
        <f>Finish!M51</f>
        <v>Pudsey and Bramley</v>
      </c>
      <c r="D48" s="11" t="str">
        <f>Finish!N51&amp;Finish!Q51</f>
        <v>W50</v>
      </c>
      <c r="E48" s="13">
        <f>Finish!F51</f>
        <v>5.2615740740740741E-2</v>
      </c>
      <c r="F48" s="11">
        <f>IF(Finish!J162="",Finish!H162,Finish!H162&amp;" (lady "&amp;Finish!J162&amp;")")</f>
        <v>159</v>
      </c>
      <c r="G48" s="10" t="str">
        <f>Finish!L162</f>
        <v/>
      </c>
      <c r="H48" s="10" t="str">
        <f>Finish!M162</f>
        <v/>
      </c>
      <c r="I48" s="11" t="str">
        <f>Finish!N162&amp;Finish!Q162</f>
        <v/>
      </c>
      <c r="J48" s="96">
        <f>Finish!F162</f>
        <v>8.4722222222222213E-2</v>
      </c>
      <c r="K48" s="10"/>
    </row>
    <row r="49" spans="1:11" ht="10.199999999999999" x14ac:dyDescent="0.2">
      <c r="A49" s="11">
        <f>IF(Finish!J52="",Finish!H52,Finish!H52&amp;" (lady "&amp;Finish!J52&amp;")")</f>
        <v>49</v>
      </c>
      <c r="B49" s="10" t="str">
        <f>Finish!L52</f>
        <v>Graham Barnes</v>
      </c>
      <c r="C49" s="10" t="str">
        <f>Finish!M52</f>
        <v>unattached</v>
      </c>
      <c r="D49" s="11" t="str">
        <f>Finish!N52&amp;Finish!Q52</f>
        <v>M65*</v>
      </c>
      <c r="E49" s="13">
        <f>Finish!F52</f>
        <v>5.2650462962962961E-2</v>
      </c>
      <c r="F49" s="11">
        <f>IF(Finish!J163="",Finish!H163,Finish!H163&amp;" (lady "&amp;Finish!J163&amp;")")</f>
        <v>160</v>
      </c>
      <c r="G49" s="10" t="str">
        <f>Finish!L163</f>
        <v/>
      </c>
      <c r="H49" s="10" t="str">
        <f>Finish!M163</f>
        <v/>
      </c>
      <c r="I49" s="11" t="str">
        <f>Finish!N163&amp;Finish!Q163</f>
        <v/>
      </c>
      <c r="J49" s="96">
        <f>Finish!F163</f>
        <v>8.4722222222222213E-2</v>
      </c>
      <c r="K49" s="10"/>
    </row>
    <row r="50" spans="1:11" ht="10.199999999999999" x14ac:dyDescent="0.2">
      <c r="A50" s="11">
        <f>IF(Finish!J53="",Finish!H53,Finish!H53&amp;" (lady "&amp;Finish!J53&amp;")")</f>
        <v>50</v>
      </c>
      <c r="B50" s="10" t="str">
        <f>Finish!L53</f>
        <v>Andy Holden</v>
      </c>
      <c r="C50" s="10" t="str">
        <f>Finish!M53</f>
        <v>Achille Ratti</v>
      </c>
      <c r="D50" s="11" t="str">
        <f>Finish!N53&amp;Finish!Q53</f>
        <v>M55</v>
      </c>
      <c r="E50" s="13">
        <f>Finish!F53</f>
        <v>5.2974537037037035E-2</v>
      </c>
      <c r="F50" s="11">
        <f>IF(Finish!J164="",Finish!H164,Finish!H164&amp;" (lady "&amp;Finish!J164&amp;")")</f>
        <v>161</v>
      </c>
      <c r="G50" s="10" t="str">
        <f>Finish!L164</f>
        <v/>
      </c>
      <c r="H50" s="10" t="str">
        <f>Finish!M164</f>
        <v/>
      </c>
      <c r="I50" s="11" t="str">
        <f>Finish!N164&amp;Finish!Q164</f>
        <v/>
      </c>
      <c r="J50" s="96">
        <f>Finish!F164</f>
        <v>8.4722222222222213E-2</v>
      </c>
      <c r="K50" s="10"/>
    </row>
    <row r="51" spans="1:11" ht="10.199999999999999" x14ac:dyDescent="0.2">
      <c r="A51" s="11">
        <f>IF(Finish!J54="",Finish!H54,Finish!H54&amp;" (lady "&amp;Finish!J54&amp;")")</f>
        <v>51</v>
      </c>
      <c r="B51" s="10" t="str">
        <f>Finish!L54</f>
        <v>Lee Entwistle</v>
      </c>
      <c r="C51" s="10" t="str">
        <f>Finish!M54</f>
        <v>Ramsbottom Running Club</v>
      </c>
      <c r="D51" s="11" t="str">
        <f>Finish!N54&amp;Finish!Q54</f>
        <v>M45</v>
      </c>
      <c r="E51" s="13">
        <f>Finish!F54</f>
        <v>5.3229166666666661E-2</v>
      </c>
      <c r="F51" s="11">
        <f>IF(Finish!J165="",Finish!H165,Finish!H165&amp;" (lady "&amp;Finish!J165&amp;")")</f>
        <v>162</v>
      </c>
      <c r="G51" s="10" t="str">
        <f>Finish!L165</f>
        <v/>
      </c>
      <c r="H51" s="10" t="str">
        <f>Finish!M165</f>
        <v/>
      </c>
      <c r="I51" s="11" t="str">
        <f>Finish!N165&amp;Finish!Q165</f>
        <v/>
      </c>
      <c r="J51" s="96">
        <f>Finish!F165</f>
        <v>8.4722222222222213E-2</v>
      </c>
      <c r="K51" s="10"/>
    </row>
    <row r="52" spans="1:11" ht="10.199999999999999" x14ac:dyDescent="0.2">
      <c r="A52" s="11">
        <f>IF(Finish!J55="",Finish!H55,Finish!H55&amp;" (lady "&amp;Finish!J55&amp;")")</f>
        <v>52</v>
      </c>
      <c r="B52" s="10" t="str">
        <f>Finish!L55</f>
        <v>Karon Forster</v>
      </c>
      <c r="C52" s="10" t="str">
        <f>Finish!M55</f>
        <v>Spectrum Striders</v>
      </c>
      <c r="D52" s="11" t="str">
        <f>Finish!N55&amp;Finish!Q55</f>
        <v>W60*</v>
      </c>
      <c r="E52" s="13">
        <f>Finish!F55</f>
        <v>5.3333333333333337E-2</v>
      </c>
      <c r="F52" s="11">
        <f>IF(Finish!J166="",Finish!H166,Finish!H166&amp;" (lady "&amp;Finish!J166&amp;")")</f>
        <v>163</v>
      </c>
      <c r="G52" s="10" t="str">
        <f>Finish!L166</f>
        <v/>
      </c>
      <c r="H52" s="10" t="str">
        <f>Finish!M166</f>
        <v/>
      </c>
      <c r="I52" s="11" t="str">
        <f>Finish!N166&amp;Finish!Q166</f>
        <v/>
      </c>
      <c r="J52" s="96">
        <f>Finish!F166</f>
        <v>8.4722222222222213E-2</v>
      </c>
      <c r="K52" s="10"/>
    </row>
    <row r="53" spans="1:11" ht="10.199999999999999" x14ac:dyDescent="0.2">
      <c r="A53" s="11">
        <f>IF(Finish!J56="",Finish!H56,Finish!H56&amp;" (lady "&amp;Finish!J56&amp;")")</f>
        <v>53</v>
      </c>
      <c r="B53" s="10" t="str">
        <f>Finish!L56</f>
        <v>Francis Wooff</v>
      </c>
      <c r="C53" s="10" t="str">
        <f>Finish!M56</f>
        <v xml:space="preserve">Calder Valley </v>
      </c>
      <c r="D53" s="11" t="str">
        <f>Finish!N56&amp;Finish!Q56</f>
        <v>M60</v>
      </c>
      <c r="E53" s="13">
        <f>Finish!F56</f>
        <v>5.3449074074074072E-2</v>
      </c>
      <c r="F53" s="11">
        <f>IF(Finish!J167="",Finish!H167,Finish!H167&amp;" (lady "&amp;Finish!J167&amp;")")</f>
        <v>164</v>
      </c>
      <c r="G53" s="10" t="str">
        <f>Finish!L167</f>
        <v/>
      </c>
      <c r="H53" s="10" t="str">
        <f>Finish!M167</f>
        <v/>
      </c>
      <c r="I53" s="11" t="str">
        <f>Finish!N167&amp;Finish!Q167</f>
        <v/>
      </c>
      <c r="J53" s="96">
        <f>Finish!F167</f>
        <v>8.4722222222222213E-2</v>
      </c>
      <c r="K53" s="10"/>
    </row>
    <row r="54" spans="1:11" ht="10.199999999999999" x14ac:dyDescent="0.2">
      <c r="A54" s="11">
        <f>IF(Finish!J57="",Finish!H57,Finish!H57&amp;" (lady "&amp;Finish!J57&amp;")")</f>
        <v>54</v>
      </c>
      <c r="B54" s="10" t="str">
        <f>Finish!L57</f>
        <v>Carolyn Tregaskis</v>
      </c>
      <c r="C54" s="10" t="str">
        <f>Finish!M57</f>
        <v>Rossendale Harriers</v>
      </c>
      <c r="D54" s="11" t="str">
        <f>Finish!N57&amp;Finish!Q57</f>
        <v>W55*</v>
      </c>
      <c r="E54" s="13">
        <f>Finish!F57</f>
        <v>5.364583333333333E-2</v>
      </c>
      <c r="F54" s="11">
        <f>IF(Finish!J168="",Finish!H168,Finish!H168&amp;" (lady "&amp;Finish!J168&amp;")")</f>
        <v>165</v>
      </c>
      <c r="G54" s="10" t="str">
        <f>Finish!L168</f>
        <v/>
      </c>
      <c r="H54" s="10" t="str">
        <f>Finish!M168</f>
        <v/>
      </c>
      <c r="I54" s="11" t="str">
        <f>Finish!N168&amp;Finish!Q168</f>
        <v/>
      </c>
      <c r="J54" s="96">
        <f>Finish!F168</f>
        <v>8.4722222222222213E-2</v>
      </c>
      <c r="K54" s="10"/>
    </row>
    <row r="55" spans="1:11" ht="10.199999999999999" x14ac:dyDescent="0.2">
      <c r="A55" s="11">
        <f>IF(Finish!J58="",Finish!H58,Finish!H58&amp;" (lady "&amp;Finish!J58&amp;")")</f>
        <v>55</v>
      </c>
      <c r="B55" s="10" t="str">
        <f>Finish!L58</f>
        <v>Craig Wilkinson</v>
      </c>
      <c r="C55" s="10" t="str">
        <f>Finish!M58</f>
        <v>Blackburn Road Runners</v>
      </c>
      <c r="D55" s="11" t="str">
        <f>Finish!N58&amp;Finish!Q58</f>
        <v>M55</v>
      </c>
      <c r="E55" s="13">
        <f>Finish!F58</f>
        <v>5.3773148148148146E-2</v>
      </c>
      <c r="F55" s="11">
        <f>IF(Finish!J169="",Finish!H169,Finish!H169&amp;" (lady "&amp;Finish!J169&amp;")")</f>
        <v>166</v>
      </c>
      <c r="G55" s="10" t="str">
        <f>Finish!L169</f>
        <v/>
      </c>
      <c r="H55" s="10" t="str">
        <f>Finish!M169</f>
        <v/>
      </c>
      <c r="I55" s="11" t="str">
        <f>Finish!N169&amp;Finish!Q169</f>
        <v/>
      </c>
      <c r="J55" s="96">
        <f>Finish!F169</f>
        <v>8.4722222222222213E-2</v>
      </c>
      <c r="K55" s="10"/>
    </row>
    <row r="56" spans="1:11" ht="10.199999999999999" x14ac:dyDescent="0.2">
      <c r="A56" s="11">
        <f>IF(Finish!J59="",Finish!H59,Finish!H59&amp;" (lady "&amp;Finish!J59&amp;")")</f>
        <v>56</v>
      </c>
      <c r="B56" s="10" t="str">
        <f>Finish!L59</f>
        <v xml:space="preserve">John Vaughan </v>
      </c>
      <c r="C56" s="10" t="str">
        <f>Finish!M59</f>
        <v>Made by Mountains</v>
      </c>
      <c r="D56" s="11" t="str">
        <f>Finish!N59&amp;Finish!Q59</f>
        <v>M40</v>
      </c>
      <c r="E56" s="13">
        <f>Finish!F59</f>
        <v>5.4120370370370367E-2</v>
      </c>
      <c r="F56" s="11">
        <f>IF(Finish!J170="",Finish!H170,Finish!H170&amp;" (lady "&amp;Finish!J170&amp;")")</f>
        <v>167</v>
      </c>
      <c r="G56" s="10" t="str">
        <f>Finish!L170</f>
        <v/>
      </c>
      <c r="H56" s="10" t="str">
        <f>Finish!M170</f>
        <v/>
      </c>
      <c r="I56" s="11" t="str">
        <f>Finish!N170&amp;Finish!Q170</f>
        <v/>
      </c>
      <c r="J56" s="96">
        <f>Finish!F170</f>
        <v>8.4722222222222213E-2</v>
      </c>
      <c r="K56" s="10"/>
    </row>
    <row r="57" spans="1:11" ht="10.199999999999999" x14ac:dyDescent="0.2">
      <c r="A57" s="11">
        <f>IF(Finish!J60="",Finish!H60,Finish!H60&amp;" (lady "&amp;Finish!J60&amp;")")</f>
        <v>57</v>
      </c>
      <c r="B57" s="10" t="str">
        <f>Finish!L60</f>
        <v>Joanne Cleaver</v>
      </c>
      <c r="C57" s="10" t="str">
        <f>Finish!M60</f>
        <v>Rossendale Harriers</v>
      </c>
      <c r="D57" s="11" t="str">
        <f>Finish!N60&amp;Finish!Q60</f>
        <v>W40</v>
      </c>
      <c r="E57" s="13">
        <f>Finish!F60</f>
        <v>5.466435185185186E-2</v>
      </c>
      <c r="F57" s="11">
        <f>IF(Finish!J171="",Finish!H171,Finish!H171&amp;" (lady "&amp;Finish!J171&amp;")")</f>
        <v>168</v>
      </c>
      <c r="G57" s="10" t="str">
        <f>Finish!L171</f>
        <v/>
      </c>
      <c r="H57" s="10" t="str">
        <f>Finish!M171</f>
        <v/>
      </c>
      <c r="I57" s="11" t="str">
        <f>Finish!N171&amp;Finish!Q171</f>
        <v/>
      </c>
      <c r="J57" s="96">
        <f>Finish!F171</f>
        <v>8.4722222222222213E-2</v>
      </c>
      <c r="K57" s="10"/>
    </row>
    <row r="58" spans="1:11" ht="10.199999999999999" x14ac:dyDescent="0.2">
      <c r="A58" s="11">
        <f>IF(Finish!J61="",Finish!H61,Finish!H61&amp;" (lady "&amp;Finish!J61&amp;")")</f>
        <v>58</v>
      </c>
      <c r="B58" s="10" t="str">
        <f>Finish!L61</f>
        <v>Tony Steward</v>
      </c>
      <c r="C58" s="10" t="str">
        <f>Finish!M61</f>
        <v xml:space="preserve">Calder Valley </v>
      </c>
      <c r="D58" s="11" t="str">
        <f>Finish!N61&amp;Finish!Q61</f>
        <v>M70*</v>
      </c>
      <c r="E58" s="13">
        <f>Finish!F61</f>
        <v>5.5034722222222221E-2</v>
      </c>
      <c r="F58" s="11">
        <f>IF(Finish!J172="",Finish!H172,Finish!H172&amp;" (lady "&amp;Finish!J172&amp;")")</f>
        <v>169</v>
      </c>
      <c r="G58" s="10" t="str">
        <f>Finish!L172</f>
        <v/>
      </c>
      <c r="H58" s="10" t="str">
        <f>Finish!M172</f>
        <v/>
      </c>
      <c r="I58" s="11" t="str">
        <f>Finish!N172&amp;Finish!Q172</f>
        <v/>
      </c>
      <c r="J58" s="96">
        <f>Finish!F172</f>
        <v>8.4722222222222213E-2</v>
      </c>
      <c r="K58" s="10"/>
    </row>
    <row r="59" spans="1:11" ht="10.199999999999999" x14ac:dyDescent="0.2">
      <c r="A59" s="11">
        <f>IF(Finish!J62="",Finish!H62,Finish!H62&amp;" (lady "&amp;Finish!J62&amp;")")</f>
        <v>59</v>
      </c>
      <c r="B59" s="10" t="str">
        <f>Finish!L62</f>
        <v>Peter Browning</v>
      </c>
      <c r="C59" s="10" t="str">
        <f>Finish!M62</f>
        <v>Clayton Le Moors</v>
      </c>
      <c r="D59" s="11" t="str">
        <f>Finish!N62&amp;Finish!Q62</f>
        <v>M60</v>
      </c>
      <c r="E59" s="13">
        <f>Finish!F62</f>
        <v>5.5358796296296302E-2</v>
      </c>
      <c r="F59" s="11">
        <f>IF(Finish!J173="",Finish!H173,Finish!H173&amp;" (lady "&amp;Finish!J173&amp;")")</f>
        <v>170</v>
      </c>
      <c r="G59" s="10" t="str">
        <f>Finish!L173</f>
        <v/>
      </c>
      <c r="H59" s="10" t="str">
        <f>Finish!M173</f>
        <v/>
      </c>
      <c r="I59" s="11" t="str">
        <f>Finish!N173&amp;Finish!Q173</f>
        <v/>
      </c>
      <c r="J59" s="96">
        <f>Finish!F173</f>
        <v>8.4722222222222213E-2</v>
      </c>
      <c r="K59" s="10"/>
    </row>
    <row r="60" spans="1:11" ht="10.199999999999999" x14ac:dyDescent="0.2">
      <c r="A60" s="11">
        <f>IF(Finish!J63="",Finish!H63,Finish!H63&amp;" (lady "&amp;Finish!J63&amp;")")</f>
        <v>60</v>
      </c>
      <c r="B60" s="10" t="str">
        <f>Finish!L63</f>
        <v>Lisa Ingham</v>
      </c>
      <c r="C60" s="10" t="str">
        <f>Finish!M63</f>
        <v>Blackburn Road Runners</v>
      </c>
      <c r="D60" s="11" t="str">
        <f>Finish!N63&amp;Finish!Q63</f>
        <v>W50</v>
      </c>
      <c r="E60" s="13">
        <f>Finish!F63</f>
        <v>5.7708333333333334E-2</v>
      </c>
      <c r="F60" s="11">
        <f>IF(Finish!J174="",Finish!H174,Finish!H174&amp;" (lady "&amp;Finish!J174&amp;")")</f>
        <v>171</v>
      </c>
      <c r="G60" s="10" t="str">
        <f>Finish!L174</f>
        <v/>
      </c>
      <c r="H60" s="10" t="str">
        <f>Finish!M174</f>
        <v/>
      </c>
      <c r="I60" s="11" t="str">
        <f>Finish!N174&amp;Finish!Q174</f>
        <v/>
      </c>
      <c r="J60" s="96">
        <f>Finish!F174</f>
        <v>8.4722222222222213E-2</v>
      </c>
      <c r="K60" s="10"/>
    </row>
    <row r="61" spans="1:11" ht="10.199999999999999" x14ac:dyDescent="0.2">
      <c r="A61" s="11">
        <f>IF(Finish!J64="",Finish!H64,Finish!H64&amp;" (lady "&amp;Finish!J64&amp;")")</f>
        <v>61</v>
      </c>
      <c r="B61" s="10" t="str">
        <f>Finish!L64</f>
        <v>Martin O'Gorman</v>
      </c>
      <c r="C61" s="10" t="str">
        <f>Finish!M64</f>
        <v>Bowland</v>
      </c>
      <c r="D61" s="11" t="str">
        <f>Finish!N64&amp;Finish!Q64</f>
        <v>M50</v>
      </c>
      <c r="E61" s="13">
        <f>Finish!F64</f>
        <v>5.7743055555555554E-2</v>
      </c>
      <c r="F61" s="11">
        <f>IF(Finish!J175="",Finish!H175,Finish!H175&amp;" (lady "&amp;Finish!J175&amp;")")</f>
        <v>172</v>
      </c>
      <c r="G61" s="10" t="str">
        <f>Finish!L175</f>
        <v/>
      </c>
      <c r="H61" s="10" t="str">
        <f>Finish!M175</f>
        <v/>
      </c>
      <c r="I61" s="11" t="str">
        <f>Finish!N175&amp;Finish!Q175</f>
        <v/>
      </c>
      <c r="J61" s="96">
        <f>Finish!F175</f>
        <v>8.4722222222222213E-2</v>
      </c>
      <c r="K61" s="10"/>
    </row>
    <row r="62" spans="1:11" ht="10.199999999999999" x14ac:dyDescent="0.2">
      <c r="A62" s="11">
        <f>IF(Finish!J65="",Finish!H65,Finish!H65&amp;" (lady "&amp;Finish!J65&amp;")")</f>
        <v>62</v>
      </c>
      <c r="B62" s="10" t="str">
        <f>Finish!L65</f>
        <v>Neil Hindle</v>
      </c>
      <c r="C62" s="10" t="str">
        <f>Finish!M65</f>
        <v>FRA</v>
      </c>
      <c r="D62" s="11" t="str">
        <f>Finish!N65&amp;Finish!Q65</f>
        <v>M65</v>
      </c>
      <c r="E62" s="13">
        <f>Finish!F65</f>
        <v>5.7789351851851849E-2</v>
      </c>
      <c r="F62" s="11">
        <f>IF(Finish!J176="",Finish!H176,Finish!H176&amp;" (lady "&amp;Finish!J176&amp;")")</f>
        <v>173</v>
      </c>
      <c r="G62" s="10" t="str">
        <f>Finish!L176</f>
        <v/>
      </c>
      <c r="H62" s="10" t="str">
        <f>Finish!M176</f>
        <v/>
      </c>
      <c r="I62" s="11" t="str">
        <f>Finish!N176&amp;Finish!Q176</f>
        <v/>
      </c>
      <c r="J62" s="96">
        <f>Finish!F176</f>
        <v>8.4722222222222213E-2</v>
      </c>
      <c r="K62" s="10"/>
    </row>
    <row r="63" spans="1:11" ht="10.199999999999999" x14ac:dyDescent="0.2">
      <c r="A63" s="11">
        <f>IF(Finish!J66="",Finish!H66,Finish!H66&amp;" (lady "&amp;Finish!J66&amp;")")</f>
        <v>63</v>
      </c>
      <c r="B63" s="10" t="str">
        <f>Finish!L66</f>
        <v>Craig Wellens</v>
      </c>
      <c r="C63" s="10" t="str">
        <f>Finish!M66</f>
        <v>Rossendale Harriers</v>
      </c>
      <c r="D63" s="11" t="str">
        <f>Finish!N66&amp;Finish!Q66</f>
        <v>M50</v>
      </c>
      <c r="E63" s="13">
        <f>Finish!F66</f>
        <v>5.7928240740740738E-2</v>
      </c>
      <c r="F63" s="11">
        <f>IF(Finish!J177="",Finish!H177,Finish!H177&amp;" (lady "&amp;Finish!J177&amp;")")</f>
        <v>174</v>
      </c>
      <c r="G63" s="10" t="str">
        <f>Finish!L177</f>
        <v/>
      </c>
      <c r="H63" s="10" t="str">
        <f>Finish!M177</f>
        <v/>
      </c>
      <c r="I63" s="11" t="str">
        <f>Finish!N177&amp;Finish!Q177</f>
        <v/>
      </c>
      <c r="J63" s="96">
        <f>Finish!F177</f>
        <v>8.4722222222222213E-2</v>
      </c>
      <c r="K63" s="10"/>
    </row>
    <row r="64" spans="1:11" ht="10.199999999999999" x14ac:dyDescent="0.2">
      <c r="A64" s="11">
        <f>IF(Finish!J67="",Finish!H67,Finish!H67&amp;" (lady "&amp;Finish!J67&amp;")")</f>
        <v>64</v>
      </c>
      <c r="B64" s="10" t="str">
        <f>Finish!L67</f>
        <v>James Richardson</v>
      </c>
      <c r="C64" s="10" t="str">
        <f>Finish!M67</f>
        <v>Todmorden Harriers</v>
      </c>
      <c r="D64" s="11" t="str">
        <f>Finish!N67&amp;Finish!Q67</f>
        <v>M45</v>
      </c>
      <c r="E64" s="13">
        <f>Finish!F67</f>
        <v>5.8287037037037033E-2</v>
      </c>
      <c r="F64" s="11">
        <f>IF(Finish!J178="",Finish!H178,Finish!H178&amp;" (lady "&amp;Finish!J178&amp;")")</f>
        <v>175</v>
      </c>
      <c r="G64" s="10" t="str">
        <f>Finish!L178</f>
        <v/>
      </c>
      <c r="H64" s="10" t="str">
        <f>Finish!M178</f>
        <v/>
      </c>
      <c r="I64" s="11" t="str">
        <f>Finish!N178&amp;Finish!Q178</f>
        <v/>
      </c>
      <c r="J64" s="96">
        <f>Finish!F178</f>
        <v>8.4722222222222213E-2</v>
      </c>
      <c r="K64" s="10"/>
    </row>
    <row r="65" spans="1:11" ht="10.199999999999999" x14ac:dyDescent="0.2">
      <c r="A65" s="11">
        <f>IF(Finish!J68="",Finish!H68,Finish!H68&amp;" (lady "&amp;Finish!J68&amp;")")</f>
        <v>65</v>
      </c>
      <c r="B65" s="10" t="str">
        <f>Finish!L68</f>
        <v>Isabel Akerstrom</v>
      </c>
      <c r="C65" s="10" t="str">
        <f>Finish!M68</f>
        <v>Ramsbottom Running Club</v>
      </c>
      <c r="D65" s="11" t="str">
        <f>Finish!N68&amp;Finish!Q68</f>
        <v>WSEN</v>
      </c>
      <c r="E65" s="13">
        <f>Finish!F68</f>
        <v>5.8506944444444438E-2</v>
      </c>
      <c r="F65" s="11">
        <f>IF(Finish!J179="",Finish!H179,Finish!H179&amp;" (lady "&amp;Finish!J179&amp;")")</f>
        <v>176</v>
      </c>
      <c r="G65" s="10" t="str">
        <f>Finish!L179</f>
        <v/>
      </c>
      <c r="H65" s="10" t="str">
        <f>Finish!M179</f>
        <v/>
      </c>
      <c r="I65" s="11" t="str">
        <f>Finish!N179&amp;Finish!Q179</f>
        <v/>
      </c>
      <c r="J65" s="96">
        <f>Finish!F179</f>
        <v>8.4722222222222213E-2</v>
      </c>
      <c r="K65" s="10"/>
    </row>
    <row r="66" spans="1:11" ht="10.199999999999999" x14ac:dyDescent="0.2">
      <c r="A66" s="11">
        <f>IF(Finish!J69="",Finish!H69,Finish!H69&amp;" (lady "&amp;Finish!J69&amp;")")</f>
        <v>66</v>
      </c>
      <c r="B66" s="10" t="str">
        <f>Finish!L69</f>
        <v>Ian Smith</v>
      </c>
      <c r="C66" s="10" t="str">
        <f>Finish!M69</f>
        <v>Ribble Valley Runners</v>
      </c>
      <c r="D66" s="11" t="str">
        <f>Finish!N69&amp;Finish!Q69</f>
        <v>M70</v>
      </c>
      <c r="E66" s="13">
        <f>Finish!F69</f>
        <v>5.9062499999999997E-2</v>
      </c>
      <c r="F66" s="11">
        <f>IF(Finish!J180="",Finish!H180,Finish!H180&amp;" (lady "&amp;Finish!J180&amp;")")</f>
        <v>177</v>
      </c>
      <c r="G66" s="10" t="str">
        <f>Finish!L180</f>
        <v/>
      </c>
      <c r="H66" s="10" t="str">
        <f>Finish!M180</f>
        <v/>
      </c>
      <c r="I66" s="11" t="str">
        <f>Finish!N180&amp;Finish!Q180</f>
        <v/>
      </c>
      <c r="J66" s="96">
        <f>Finish!F180</f>
        <v>8.4722222222222213E-2</v>
      </c>
      <c r="K66" s="10"/>
    </row>
    <row r="67" spans="1:11" ht="10.199999999999999" x14ac:dyDescent="0.2">
      <c r="A67" s="11">
        <f>IF(Finish!J70="",Finish!H70,Finish!H70&amp;" (lady "&amp;Finish!J70&amp;")")</f>
        <v>67</v>
      </c>
      <c r="B67" s="10" t="str">
        <f>Finish!L70</f>
        <v>Sophie Cunningham</v>
      </c>
      <c r="C67" s="10" t="str">
        <f>Finish!M70</f>
        <v>Todmorden Harriers</v>
      </c>
      <c r="D67" s="11" t="str">
        <f>Finish!N70&amp;Finish!Q70</f>
        <v>W40</v>
      </c>
      <c r="E67" s="13">
        <f>Finish!F70</f>
        <v>5.9108796296296305E-2</v>
      </c>
      <c r="F67" s="11">
        <f>IF(Finish!J181="",Finish!H181,Finish!H181&amp;" (lady "&amp;Finish!J181&amp;")")</f>
        <v>178</v>
      </c>
      <c r="G67" s="10" t="str">
        <f>Finish!L181</f>
        <v/>
      </c>
      <c r="H67" s="10" t="str">
        <f>Finish!M181</f>
        <v/>
      </c>
      <c r="I67" s="11" t="str">
        <f>Finish!N181&amp;Finish!Q181</f>
        <v/>
      </c>
      <c r="J67" s="96">
        <f>Finish!F181</f>
        <v>8.4722222222222213E-2</v>
      </c>
      <c r="K67" s="10"/>
    </row>
    <row r="68" spans="1:11" ht="10.199999999999999" x14ac:dyDescent="0.2">
      <c r="A68" s="11">
        <f>IF(Finish!J71="",Finish!H71,Finish!H71&amp;" (lady "&amp;Finish!J71&amp;")")</f>
        <v>68</v>
      </c>
      <c r="B68" s="10" t="str">
        <f>Finish!L71</f>
        <v>Yvonne Booth</v>
      </c>
      <c r="C68" s="10" t="str">
        <f>Finish!M71</f>
        <v>Ramsbottom Running Club</v>
      </c>
      <c r="D68" s="11" t="str">
        <f>Finish!N71&amp;Finish!Q71</f>
        <v>W50</v>
      </c>
      <c r="E68" s="13">
        <f>Finish!F71</f>
        <v>5.9652777777777777E-2</v>
      </c>
      <c r="F68" s="11">
        <f>IF(Finish!J182="",Finish!H182,Finish!H182&amp;" (lady "&amp;Finish!J182&amp;")")</f>
        <v>179</v>
      </c>
      <c r="G68" s="10" t="str">
        <f>Finish!L182</f>
        <v/>
      </c>
      <c r="H68" s="10" t="str">
        <f>Finish!M182</f>
        <v/>
      </c>
      <c r="I68" s="11" t="str">
        <f>Finish!N182&amp;Finish!Q182</f>
        <v/>
      </c>
      <c r="J68" s="96">
        <f>Finish!F182</f>
        <v>8.4722222222222213E-2</v>
      </c>
      <c r="K68" s="10"/>
    </row>
    <row r="69" spans="1:11" ht="10.199999999999999" x14ac:dyDescent="0.2">
      <c r="A69" s="11">
        <f>IF(Finish!J72="",Finish!H72,Finish!H72&amp;" (lady "&amp;Finish!J72&amp;")")</f>
        <v>69</v>
      </c>
      <c r="B69" s="10" t="str">
        <f>Finish!L72</f>
        <v>Paul King</v>
      </c>
      <c r="C69" s="10" t="str">
        <f>Finish!M72</f>
        <v>Ramsbottom Running Club</v>
      </c>
      <c r="D69" s="11" t="str">
        <f>Finish!N72&amp;Finish!Q72</f>
        <v>M50</v>
      </c>
      <c r="E69" s="13">
        <f>Finish!F72</f>
        <v>5.966435185185185E-2</v>
      </c>
      <c r="F69" s="11">
        <f>IF(Finish!J183="",Finish!H183,Finish!H183&amp;" (lady "&amp;Finish!J183&amp;")")</f>
        <v>180</v>
      </c>
      <c r="G69" s="10" t="str">
        <f>Finish!L183</f>
        <v/>
      </c>
      <c r="H69" s="10" t="str">
        <f>Finish!M183</f>
        <v/>
      </c>
      <c r="I69" s="11" t="str">
        <f>Finish!N183&amp;Finish!Q183</f>
        <v/>
      </c>
      <c r="J69" s="96">
        <f>Finish!F183</f>
        <v>8.4722222222222213E-2</v>
      </c>
      <c r="K69" s="10"/>
    </row>
    <row r="70" spans="1:11" ht="10.199999999999999" x14ac:dyDescent="0.2">
      <c r="A70" s="11">
        <f>IF(Finish!J73="",Finish!H73,Finish!H73&amp;" (lady "&amp;Finish!J73&amp;")")</f>
        <v>70</v>
      </c>
      <c r="B70" s="10" t="str">
        <f>Finish!L73</f>
        <v>Jon Nolan</v>
      </c>
      <c r="C70" s="10" t="str">
        <f>Finish!M73</f>
        <v>Ramsbottom Running Club</v>
      </c>
      <c r="D70" s="11" t="str">
        <f>Finish!N73&amp;Finish!Q73</f>
        <v>M50</v>
      </c>
      <c r="E70" s="13">
        <f>Finish!F73</f>
        <v>5.9675925925925931E-2</v>
      </c>
      <c r="F70" s="11">
        <f>IF(Finish!J184="",Finish!H184,Finish!H184&amp;" (lady "&amp;Finish!J184&amp;")")</f>
        <v>181</v>
      </c>
      <c r="G70" s="10" t="str">
        <f>Finish!L184</f>
        <v/>
      </c>
      <c r="H70" s="10" t="str">
        <f>Finish!M184</f>
        <v/>
      </c>
      <c r="I70" s="11" t="str">
        <f>Finish!N184&amp;Finish!Q184</f>
        <v/>
      </c>
      <c r="J70" s="96">
        <f>Finish!F184</f>
        <v>8.4722222222222213E-2</v>
      </c>
      <c r="K70" s="10"/>
    </row>
    <row r="71" spans="1:11" ht="10.199999999999999" x14ac:dyDescent="0.2">
      <c r="A71" s="11">
        <f>IF(Finish!J74="",Finish!H74,Finish!H74&amp;" (lady "&amp;Finish!J74&amp;")")</f>
        <v>71</v>
      </c>
      <c r="B71" s="10" t="str">
        <f>Finish!L74</f>
        <v>Margaret Morley</v>
      </c>
      <c r="C71" s="10" t="str">
        <f>Finish!M74</f>
        <v>Blackburn Road Runners</v>
      </c>
      <c r="D71" s="11" t="str">
        <f>Finish!N74&amp;Finish!Q74</f>
        <v>W50</v>
      </c>
      <c r="E71" s="13">
        <f>Finish!F74</f>
        <v>5.9930555555555549E-2</v>
      </c>
      <c r="F71" s="11">
        <f>IF(Finish!J185="",Finish!H185,Finish!H185&amp;" (lady "&amp;Finish!J185&amp;")")</f>
        <v>182</v>
      </c>
      <c r="G71" s="10" t="str">
        <f>Finish!L185</f>
        <v/>
      </c>
      <c r="H71" s="10" t="str">
        <f>Finish!M185</f>
        <v/>
      </c>
      <c r="I71" s="11" t="str">
        <f>Finish!N185&amp;Finish!Q185</f>
        <v/>
      </c>
      <c r="J71" s="96">
        <f>Finish!F185</f>
        <v>8.4722222222222213E-2</v>
      </c>
      <c r="K71" s="10"/>
    </row>
    <row r="72" spans="1:11" ht="10.199999999999999" x14ac:dyDescent="0.2">
      <c r="A72" s="11">
        <f>IF(Finish!J75="",Finish!H75,Finish!H75&amp;" (lady "&amp;Finish!J75&amp;")")</f>
        <v>72</v>
      </c>
      <c r="B72" s="10" t="str">
        <f>Finish!L75</f>
        <v>Mark Henderson</v>
      </c>
      <c r="C72" s="10" t="str">
        <f>Finish!M75</f>
        <v>Holmfirth Harriers</v>
      </c>
      <c r="D72" s="11" t="str">
        <f>Finish!N75&amp;Finish!Q75</f>
        <v>M60</v>
      </c>
      <c r="E72" s="13">
        <f>Finish!F75</f>
        <v>6.5358796296296304E-2</v>
      </c>
      <c r="F72" s="11">
        <f>IF(Finish!J186="",Finish!H186,Finish!H186&amp;" (lady "&amp;Finish!J186&amp;")")</f>
        <v>183</v>
      </c>
      <c r="G72" s="10" t="str">
        <f>Finish!L186</f>
        <v/>
      </c>
      <c r="H72" s="10" t="str">
        <f>Finish!M186</f>
        <v/>
      </c>
      <c r="I72" s="11" t="str">
        <f>Finish!N186&amp;Finish!Q186</f>
        <v/>
      </c>
      <c r="J72" s="96">
        <f>Finish!F186</f>
        <v>8.4722222222222213E-2</v>
      </c>
      <c r="K72" s="10"/>
    </row>
    <row r="73" spans="1:11" ht="10.199999999999999" x14ac:dyDescent="0.2">
      <c r="A73" s="11">
        <f>IF(Finish!J76="",Finish!H76,Finish!H76&amp;" (lady "&amp;Finish!J76&amp;")")</f>
        <v>73</v>
      </c>
      <c r="B73" s="10" t="str">
        <f>Finish!L76</f>
        <v>Steven Allcock</v>
      </c>
      <c r="C73" s="10" t="str">
        <f>Finish!M76</f>
        <v>unattached</v>
      </c>
      <c r="D73" s="11" t="str">
        <f>Finish!N76&amp;Finish!Q76</f>
        <v>M60</v>
      </c>
      <c r="E73" s="13">
        <f>Finish!F76</f>
        <v>6.5428240740740731E-2</v>
      </c>
      <c r="F73" s="11">
        <f>IF(Finish!J187="",Finish!H187,Finish!H187&amp;" (lady "&amp;Finish!J187&amp;")")</f>
        <v>184</v>
      </c>
      <c r="G73" s="10" t="str">
        <f>Finish!L187</f>
        <v/>
      </c>
      <c r="H73" s="10" t="str">
        <f>Finish!M187</f>
        <v/>
      </c>
      <c r="I73" s="11" t="str">
        <f>Finish!N187&amp;Finish!Q187</f>
        <v/>
      </c>
      <c r="J73" s="96">
        <f>Finish!F187</f>
        <v>8.4722222222222213E-2</v>
      </c>
      <c r="K73" s="10"/>
    </row>
    <row r="74" spans="1:11" ht="10.199999999999999" x14ac:dyDescent="0.2">
      <c r="A74" s="11">
        <f>IF(Finish!J77="",Finish!H77,Finish!H77&amp;" (lady "&amp;Finish!J77&amp;")")</f>
        <v>74</v>
      </c>
      <c r="B74" s="10" t="str">
        <f>Finish!L77</f>
        <v>William Murgatroyd</v>
      </c>
      <c r="C74" s="10" t="str">
        <f>Finish!M77</f>
        <v>unattached</v>
      </c>
      <c r="D74" s="11" t="str">
        <f>Finish!N77&amp;Finish!Q77</f>
        <v>M70</v>
      </c>
      <c r="E74" s="13">
        <f>Finish!F77</f>
        <v>6.671296296296296E-2</v>
      </c>
      <c r="F74" s="11">
        <f>IF(Finish!J188="",Finish!H188,Finish!H188&amp;" (lady "&amp;Finish!J188&amp;")")</f>
        <v>185</v>
      </c>
      <c r="G74" s="10" t="str">
        <f>Finish!L188</f>
        <v/>
      </c>
      <c r="H74" s="10" t="str">
        <f>Finish!M188</f>
        <v/>
      </c>
      <c r="I74" s="11" t="str">
        <f>Finish!N188&amp;Finish!Q188</f>
        <v/>
      </c>
      <c r="J74" s="96">
        <f>Finish!F188</f>
        <v>8.4722222222222213E-2</v>
      </c>
      <c r="K74" s="10"/>
    </row>
    <row r="75" spans="1:11" ht="10.199999999999999" x14ac:dyDescent="0.2">
      <c r="A75" s="11">
        <f>IF(Finish!J78="",Finish!H78,Finish!H78&amp;" (lady "&amp;Finish!J78&amp;")")</f>
        <v>75</v>
      </c>
      <c r="B75" s="10" t="str">
        <f>Finish!L78</f>
        <v>Karen Doherty</v>
      </c>
      <c r="C75" s="10" t="str">
        <f>Finish!M78</f>
        <v>Radcliffe AC</v>
      </c>
      <c r="D75" s="11" t="str">
        <f>Finish!N78&amp;Finish!Q78</f>
        <v>W50</v>
      </c>
      <c r="E75" s="13">
        <f>Finish!F78</f>
        <v>6.7534722222222218E-2</v>
      </c>
      <c r="F75" s="11">
        <f>IF(Finish!J189="",Finish!H189,Finish!H189&amp;" (lady "&amp;Finish!J189&amp;")")</f>
        <v>186</v>
      </c>
      <c r="G75" s="10" t="str">
        <f>Finish!L189</f>
        <v/>
      </c>
      <c r="H75" s="10" t="str">
        <f>Finish!M189</f>
        <v/>
      </c>
      <c r="I75" s="11" t="str">
        <f>Finish!N189&amp;Finish!Q189</f>
        <v/>
      </c>
      <c r="J75" s="96">
        <f>Finish!F189</f>
        <v>8.4722222222222213E-2</v>
      </c>
      <c r="K75" s="10"/>
    </row>
    <row r="76" spans="1:11" ht="10.199999999999999" x14ac:dyDescent="0.2">
      <c r="A76" s="11">
        <f>IF(Finish!J79="",Finish!H79,Finish!H79&amp;" (lady "&amp;Finish!J79&amp;")")</f>
        <v>76</v>
      </c>
      <c r="B76" s="10" t="str">
        <f>Finish!L79</f>
        <v>Linda Edmondson</v>
      </c>
      <c r="C76" s="10" t="str">
        <f>Finish!M79</f>
        <v>WFRA</v>
      </c>
      <c r="D76" s="11" t="str">
        <f>Finish!N79&amp;Finish!Q79</f>
        <v>W60</v>
      </c>
      <c r="E76" s="13">
        <f>Finish!F79</f>
        <v>6.8136574074074072E-2</v>
      </c>
      <c r="F76" s="11">
        <f>IF(Finish!J190="",Finish!H190,Finish!H190&amp;" (lady "&amp;Finish!J190&amp;")")</f>
        <v>187</v>
      </c>
      <c r="G76" s="10" t="str">
        <f>Finish!L190</f>
        <v/>
      </c>
      <c r="H76" s="10" t="str">
        <f>Finish!M190</f>
        <v/>
      </c>
      <c r="I76" s="11" t="str">
        <f>Finish!N190&amp;Finish!Q190</f>
        <v/>
      </c>
      <c r="J76" s="96">
        <f>Finish!F190</f>
        <v>8.4722222222222213E-2</v>
      </c>
      <c r="K76" s="10"/>
    </row>
    <row r="77" spans="1:11" ht="10.199999999999999" x14ac:dyDescent="0.2">
      <c r="A77" s="11">
        <f>IF(Finish!J80="",Finish!H80,Finish!H80&amp;" (lady "&amp;Finish!J80&amp;")")</f>
        <v>77</v>
      </c>
      <c r="B77" s="10" t="str">
        <f>Finish!L80</f>
        <v>David Banks</v>
      </c>
      <c r="C77" s="10" t="str">
        <f>Finish!M80</f>
        <v>unattached</v>
      </c>
      <c r="D77" s="11" t="str">
        <f>Finish!N80&amp;Finish!Q80</f>
        <v>M65</v>
      </c>
      <c r="E77" s="13">
        <f>Finish!F80</f>
        <v>6.822916666666666E-2</v>
      </c>
      <c r="F77" s="11">
        <f>IF(Finish!J191="",Finish!H191,Finish!H191&amp;" (lady "&amp;Finish!J191&amp;")")</f>
        <v>188</v>
      </c>
      <c r="G77" s="10" t="str">
        <f>Finish!L191</f>
        <v/>
      </c>
      <c r="H77" s="10" t="str">
        <f>Finish!M191</f>
        <v/>
      </c>
      <c r="I77" s="11" t="str">
        <f>Finish!N191&amp;Finish!Q191</f>
        <v/>
      </c>
      <c r="J77" s="96">
        <f>Finish!F191</f>
        <v>8.4722222222222213E-2</v>
      </c>
      <c r="K77" s="10"/>
    </row>
    <row r="78" spans="1:11" ht="10.199999999999999" x14ac:dyDescent="0.2">
      <c r="A78" s="11">
        <f>IF(Finish!J81="",Finish!H81,Finish!H81&amp;" (lady "&amp;Finish!J81&amp;")")</f>
        <v>78</v>
      </c>
      <c r="B78" s="10" t="str">
        <f>Finish!L81</f>
        <v>Cecilia Woods</v>
      </c>
      <c r="C78" s="10" t="str">
        <f>Finish!M81</f>
        <v>Ramsbottom Running Club</v>
      </c>
      <c r="D78" s="11" t="str">
        <f>Finish!N81&amp;Finish!Q81</f>
        <v>W60</v>
      </c>
      <c r="E78" s="13">
        <f>Finish!F81</f>
        <v>6.8252314814814821E-2</v>
      </c>
      <c r="F78" s="11">
        <f>IF(Finish!J192="",Finish!H192,Finish!H192&amp;" (lady "&amp;Finish!J192&amp;")")</f>
        <v>189</v>
      </c>
      <c r="G78" s="10" t="str">
        <f>Finish!L192</f>
        <v/>
      </c>
      <c r="H78" s="10" t="str">
        <f>Finish!M192</f>
        <v/>
      </c>
      <c r="I78" s="11" t="str">
        <f>Finish!N192&amp;Finish!Q192</f>
        <v/>
      </c>
      <c r="J78" s="96">
        <f>Finish!F192</f>
        <v>8.4722222222222213E-2</v>
      </c>
      <c r="K78" s="10"/>
    </row>
    <row r="79" spans="1:11" ht="10.199999999999999" x14ac:dyDescent="0.2">
      <c r="A79" s="11">
        <f>IF(Finish!J82="",Finish!H82,Finish!H82&amp;" (lady "&amp;Finish!J82&amp;")")</f>
        <v>79</v>
      </c>
      <c r="B79" s="10" t="str">
        <f>Finish!L82</f>
        <v>Natalie Ormerod</v>
      </c>
      <c r="C79" s="10" t="str">
        <f>Finish!M82</f>
        <v>Ramsbottom Running Club</v>
      </c>
      <c r="D79" s="11" t="str">
        <f>Finish!N82&amp;Finish!Q82</f>
        <v>W45</v>
      </c>
      <c r="E79" s="13">
        <f>Finish!F82</f>
        <v>6.8275462962962954E-2</v>
      </c>
      <c r="F79" s="11">
        <f>IF(Finish!J193="",Finish!H193,Finish!H193&amp;" (lady "&amp;Finish!J193&amp;")")</f>
        <v>190</v>
      </c>
      <c r="G79" s="10" t="str">
        <f>Finish!L193</f>
        <v/>
      </c>
      <c r="H79" s="10" t="str">
        <f>Finish!M193</f>
        <v/>
      </c>
      <c r="I79" s="11" t="str">
        <f>Finish!N193&amp;Finish!Q193</f>
        <v/>
      </c>
      <c r="J79" s="96">
        <f>Finish!F193</f>
        <v>8.4722222222222213E-2</v>
      </c>
      <c r="K79" s="10"/>
    </row>
    <row r="80" spans="1:11" ht="10.199999999999999" x14ac:dyDescent="0.2">
      <c r="A80" s="11">
        <f>IF(Finish!J83="",Finish!H83,Finish!H83&amp;" (lady "&amp;Finish!J83&amp;")")</f>
        <v>80</v>
      </c>
      <c r="B80" s="10" t="str">
        <f>Finish!L83</f>
        <v>Stephen Crowe</v>
      </c>
      <c r="C80" s="10" t="str">
        <f>Finish!M83</f>
        <v>Radcliffe AC</v>
      </c>
      <c r="D80" s="11" t="str">
        <f>Finish!N83&amp;Finish!Q83</f>
        <v>M60</v>
      </c>
      <c r="E80" s="13">
        <f>Finish!F83</f>
        <v>7.0671296296296301E-2</v>
      </c>
      <c r="F80" s="11">
        <f>IF(Finish!J194="",Finish!H194,Finish!H194&amp;" (lady "&amp;Finish!J194&amp;")")</f>
        <v>191</v>
      </c>
      <c r="G80" s="10" t="str">
        <f>Finish!L194</f>
        <v/>
      </c>
      <c r="H80" s="10" t="str">
        <f>Finish!M194</f>
        <v/>
      </c>
      <c r="I80" s="11" t="str">
        <f>Finish!N194&amp;Finish!Q194</f>
        <v/>
      </c>
      <c r="J80" s="96">
        <f>Finish!F194</f>
        <v>8.4722222222222213E-2</v>
      </c>
      <c r="K80" s="10"/>
    </row>
    <row r="81" spans="1:11" ht="10.199999999999999" x14ac:dyDescent="0.2">
      <c r="A81" s="11">
        <f>IF(Finish!J84="",Finish!H84,Finish!H84&amp;" (lady "&amp;Finish!J84&amp;")")</f>
        <v>81</v>
      </c>
      <c r="B81" s="10" t="str">
        <f>Finish!L84</f>
        <v>Liam Moden</v>
      </c>
      <c r="C81" s="10" t="str">
        <f>Finish!M84</f>
        <v>Accrington Road Runners</v>
      </c>
      <c r="D81" s="11" t="str">
        <f>Finish!N84&amp;Finish!Q84</f>
        <v>M55</v>
      </c>
      <c r="E81" s="13">
        <f>Finish!F84</f>
        <v>7.2511574074074076E-2</v>
      </c>
      <c r="F81" s="11">
        <f>IF(Finish!J195="",Finish!H195,Finish!H195&amp;" (lady "&amp;Finish!J195&amp;")")</f>
        <v>192</v>
      </c>
      <c r="G81" s="10" t="str">
        <f>Finish!L195</f>
        <v/>
      </c>
      <c r="H81" s="10" t="str">
        <f>Finish!M195</f>
        <v/>
      </c>
      <c r="I81" s="11" t="str">
        <f>Finish!N195&amp;Finish!Q195</f>
        <v/>
      </c>
      <c r="J81" s="96">
        <f>Finish!F195</f>
        <v>8.4722222222222213E-2</v>
      </c>
      <c r="K81" s="10"/>
    </row>
    <row r="82" spans="1:11" ht="10.199999999999999" x14ac:dyDescent="0.2">
      <c r="A82" s="11">
        <f>IF(Finish!J85="",Finish!H85,Finish!H85&amp;" (lady "&amp;Finish!J85&amp;")")</f>
        <v>82</v>
      </c>
      <c r="B82" s="10" t="str">
        <f>Finish!L85</f>
        <v>Neil Hargreaves</v>
      </c>
      <c r="C82" s="10" t="str">
        <f>Finish!M85</f>
        <v>unattached</v>
      </c>
      <c r="D82" s="11" t="str">
        <f>Finish!N85&amp;Finish!Q85</f>
        <v>M70</v>
      </c>
      <c r="E82" s="13">
        <f>Finish!F85</f>
        <v>7.6006944444444446E-2</v>
      </c>
      <c r="F82" s="11">
        <f>IF(Finish!J196="",Finish!H196,Finish!H196&amp;" (lady "&amp;Finish!J196&amp;")")</f>
        <v>193</v>
      </c>
      <c r="G82" s="10" t="str">
        <f>Finish!L196</f>
        <v/>
      </c>
      <c r="H82" s="10" t="str">
        <f>Finish!M196</f>
        <v/>
      </c>
      <c r="I82" s="11" t="str">
        <f>Finish!N196&amp;Finish!Q196</f>
        <v/>
      </c>
      <c r="J82" s="96">
        <f>Finish!F196</f>
        <v>8.4722222222222213E-2</v>
      </c>
      <c r="K82" s="10"/>
    </row>
    <row r="83" spans="1:11" ht="10.199999999999999" x14ac:dyDescent="0.2">
      <c r="A83" s="11">
        <f>IF(Finish!J86="",Finish!H86,Finish!H86&amp;" (lady "&amp;Finish!J86&amp;")")</f>
        <v>83</v>
      </c>
      <c r="B83" s="10" t="str">
        <f>Finish!L86</f>
        <v>Hilary Farren</v>
      </c>
      <c r="C83" s="10" t="str">
        <f>Finish!M86</f>
        <v>Rossendale Harriers</v>
      </c>
      <c r="D83" s="11" t="str">
        <f>Finish!N86&amp;Finish!Q86</f>
        <v>W60</v>
      </c>
      <c r="E83" s="13">
        <f>Finish!F86</f>
        <v>8.5069444444444434E-2</v>
      </c>
      <c r="F83" s="11">
        <f>IF(Finish!J197="",Finish!H197,Finish!H197&amp;" (lady "&amp;Finish!J197&amp;")")</f>
        <v>194</v>
      </c>
      <c r="G83" s="10" t="str">
        <f>Finish!L197</f>
        <v/>
      </c>
      <c r="H83" s="10" t="str">
        <f>Finish!M197</f>
        <v/>
      </c>
      <c r="I83" s="11" t="str">
        <f>Finish!N197&amp;Finish!Q197</f>
        <v/>
      </c>
      <c r="J83" s="96">
        <f>Finish!F197</f>
        <v>8.4722222222222213E-2</v>
      </c>
      <c r="K83" s="10"/>
    </row>
    <row r="84" spans="1:11" ht="10.199999999999999" x14ac:dyDescent="0.2">
      <c r="A84" s="11">
        <f>IF(Finish!J87="",Finish!H87,Finish!H87&amp;" (lady "&amp;Finish!J87&amp;")")</f>
        <v>84</v>
      </c>
      <c r="B84" s="10" t="str">
        <f>Finish!L87</f>
        <v/>
      </c>
      <c r="C84" s="10" t="str">
        <f>Finish!M87</f>
        <v/>
      </c>
      <c r="D84" s="11" t="str">
        <f>Finish!N87&amp;Finish!Q87</f>
        <v>*</v>
      </c>
      <c r="E84" s="13">
        <f>Finish!F87</f>
        <v>8.4722222222222213E-2</v>
      </c>
      <c r="F84" s="11">
        <f>IF(Finish!J198="",Finish!H198,Finish!H198&amp;" (lady "&amp;Finish!J198&amp;")")</f>
        <v>195</v>
      </c>
      <c r="G84" s="10" t="str">
        <f>Finish!L198</f>
        <v/>
      </c>
      <c r="H84" s="10" t="str">
        <f>Finish!M198</f>
        <v/>
      </c>
      <c r="I84" s="11" t="str">
        <f>Finish!N198&amp;Finish!Q198</f>
        <v/>
      </c>
      <c r="J84" s="96">
        <f>Finish!F198</f>
        <v>8.4722222222222213E-2</v>
      </c>
      <c r="K84" s="10"/>
    </row>
    <row r="85" spans="1:11" ht="10.199999999999999" x14ac:dyDescent="0.2">
      <c r="A85" s="11">
        <f>IF(Finish!J88="",Finish!H88,Finish!H88&amp;" (lady "&amp;Finish!J88&amp;")")</f>
        <v>85</v>
      </c>
      <c r="B85" s="10" t="str">
        <f>Finish!L88</f>
        <v/>
      </c>
      <c r="C85" s="10" t="str">
        <f>Finish!M88</f>
        <v/>
      </c>
      <c r="D85" s="11" t="str">
        <f>Finish!N88&amp;Finish!Q88</f>
        <v/>
      </c>
      <c r="E85" s="13">
        <f>Finish!F88</f>
        <v>8.4722222222222213E-2</v>
      </c>
      <c r="F85" s="11">
        <f>IF(Finish!J199="",Finish!H199,Finish!H199&amp;" (lady "&amp;Finish!J199&amp;")")</f>
        <v>196</v>
      </c>
      <c r="G85" s="10" t="str">
        <f>Finish!L199</f>
        <v/>
      </c>
      <c r="H85" s="10" t="str">
        <f>Finish!M199</f>
        <v/>
      </c>
      <c r="I85" s="11" t="str">
        <f>Finish!N199&amp;Finish!Q199</f>
        <v/>
      </c>
      <c r="J85" s="96">
        <f>Finish!F199</f>
        <v>8.4722222222222213E-2</v>
      </c>
      <c r="K85" s="10"/>
    </row>
    <row r="86" spans="1:11" ht="10.199999999999999" x14ac:dyDescent="0.2">
      <c r="A86" s="11">
        <f>IF(Finish!J89="",Finish!H89,Finish!H89&amp;" (lady "&amp;Finish!J89&amp;")")</f>
        <v>86</v>
      </c>
      <c r="B86" s="10" t="str">
        <f>Finish!L89</f>
        <v/>
      </c>
      <c r="C86" s="10" t="str">
        <f>Finish!M89</f>
        <v/>
      </c>
      <c r="D86" s="11" t="str">
        <f>Finish!N89&amp;Finish!Q89</f>
        <v/>
      </c>
      <c r="E86" s="13">
        <f>Finish!F89</f>
        <v>8.4722222222222213E-2</v>
      </c>
      <c r="F86" s="11">
        <f>IF(Finish!J200="",Finish!H200,Finish!H200&amp;" (lady "&amp;Finish!J200&amp;")")</f>
        <v>197</v>
      </c>
      <c r="G86" s="10" t="str">
        <f>Finish!L200</f>
        <v/>
      </c>
      <c r="H86" s="10" t="str">
        <f>Finish!M200</f>
        <v/>
      </c>
      <c r="I86" s="11" t="str">
        <f>Finish!N200&amp;Finish!Q200</f>
        <v/>
      </c>
      <c r="J86" s="96">
        <f>Finish!F200</f>
        <v>8.4722222222222213E-2</v>
      </c>
      <c r="K86" s="10"/>
    </row>
    <row r="87" spans="1:11" ht="10.199999999999999" x14ac:dyDescent="0.2">
      <c r="A87" s="11">
        <f>IF(Finish!J90="",Finish!H90,Finish!H90&amp;" (lady "&amp;Finish!J90&amp;")")</f>
        <v>87</v>
      </c>
      <c r="B87" s="10" t="str">
        <f>Finish!L90</f>
        <v/>
      </c>
      <c r="C87" s="10" t="str">
        <f>Finish!M90</f>
        <v/>
      </c>
      <c r="D87" s="11" t="str">
        <f>Finish!N90&amp;Finish!Q90</f>
        <v/>
      </c>
      <c r="E87" s="13">
        <f>Finish!F90</f>
        <v>8.4722222222222213E-2</v>
      </c>
      <c r="F87" s="11">
        <f>IF(Finish!J201="",Finish!H201,Finish!H201&amp;" (lady "&amp;Finish!J201&amp;")")</f>
        <v>198</v>
      </c>
      <c r="G87" s="10" t="str">
        <f>Finish!L201</f>
        <v/>
      </c>
      <c r="H87" s="10" t="str">
        <f>Finish!M201</f>
        <v/>
      </c>
      <c r="I87" s="11" t="str">
        <f>Finish!N201&amp;Finish!Q201</f>
        <v/>
      </c>
      <c r="J87" s="96">
        <f>Finish!F201</f>
        <v>8.4722222222222213E-2</v>
      </c>
      <c r="K87" s="10"/>
    </row>
    <row r="88" spans="1:11" ht="10.199999999999999" x14ac:dyDescent="0.2">
      <c r="A88" s="11">
        <f>IF(Finish!J91="",Finish!H91,Finish!H91&amp;" (lady "&amp;Finish!J91&amp;")")</f>
        <v>88</v>
      </c>
      <c r="B88" s="10" t="str">
        <f>Finish!L91</f>
        <v/>
      </c>
      <c r="C88" s="10" t="str">
        <f>Finish!M91</f>
        <v/>
      </c>
      <c r="D88" s="11" t="str">
        <f>Finish!N91&amp;Finish!Q91</f>
        <v/>
      </c>
      <c r="E88" s="13">
        <f>Finish!F91</f>
        <v>8.4722222222222213E-2</v>
      </c>
      <c r="F88" s="11">
        <f>IF(Finish!J202="",Finish!H202,Finish!H202&amp;" (lady "&amp;Finish!J202&amp;")")</f>
        <v>199</v>
      </c>
      <c r="G88" s="10" t="str">
        <f>Finish!L202</f>
        <v/>
      </c>
      <c r="H88" s="10" t="str">
        <f>Finish!M202</f>
        <v/>
      </c>
      <c r="I88" s="11" t="str">
        <f>Finish!N202&amp;Finish!Q202</f>
        <v/>
      </c>
      <c r="J88" s="96">
        <f>Finish!F202</f>
        <v>8.4722222222222213E-2</v>
      </c>
      <c r="K88" s="10"/>
    </row>
    <row r="89" spans="1:11" ht="10.199999999999999" x14ac:dyDescent="0.2">
      <c r="A89" s="11">
        <f>IF(Finish!J92="",Finish!H92,Finish!H92&amp;" (lady "&amp;Finish!J92&amp;")")</f>
        <v>89</v>
      </c>
      <c r="B89" s="10" t="str">
        <f>Finish!L92</f>
        <v/>
      </c>
      <c r="C89" s="10" t="str">
        <f>Finish!M92</f>
        <v/>
      </c>
      <c r="D89" s="11" t="str">
        <f>Finish!N92&amp;Finish!Q92</f>
        <v/>
      </c>
      <c r="E89" s="13">
        <f>Finish!F92</f>
        <v>8.4722222222222213E-2</v>
      </c>
      <c r="F89" s="11">
        <f>IF(Finish!J203="",Finish!H203,Finish!H203&amp;" (lady "&amp;Finish!J203&amp;")")</f>
        <v>200</v>
      </c>
      <c r="G89" s="10" t="str">
        <f>Finish!L203</f>
        <v/>
      </c>
      <c r="H89" s="10" t="str">
        <f>Finish!M203</f>
        <v/>
      </c>
      <c r="I89" s="11" t="str">
        <f>Finish!N203&amp;Finish!Q203</f>
        <v/>
      </c>
      <c r="J89" s="96">
        <f>Finish!F203</f>
        <v>8.4722222222222213E-2</v>
      </c>
      <c r="K89" s="10"/>
    </row>
    <row r="90" spans="1:11" ht="10.199999999999999" x14ac:dyDescent="0.2">
      <c r="A90" s="11">
        <f>IF(Finish!J93="",Finish!H93,Finish!H93&amp;" (lady "&amp;Finish!J93&amp;")")</f>
        <v>90</v>
      </c>
      <c r="B90" s="10" t="str">
        <f>Finish!L93</f>
        <v/>
      </c>
      <c r="C90" s="10" t="str">
        <f>Finish!M93</f>
        <v/>
      </c>
      <c r="D90" s="11" t="str">
        <f>Finish!N93&amp;Finish!Q93</f>
        <v/>
      </c>
      <c r="E90" s="13">
        <f>Finish!F93</f>
        <v>8.4722222222222213E-2</v>
      </c>
      <c r="F90" s="11">
        <f>IF(Finish!J204="",Finish!H204,Finish!H204&amp;" (lady "&amp;Finish!J204&amp;")")</f>
        <v>201</v>
      </c>
      <c r="G90" s="10" t="str">
        <f>Finish!L204</f>
        <v/>
      </c>
      <c r="H90" s="10" t="str">
        <f>Finish!M204</f>
        <v/>
      </c>
      <c r="I90" s="11" t="str">
        <f>Finish!N204&amp;Finish!Q204</f>
        <v/>
      </c>
      <c r="J90" s="96">
        <f>Finish!F204</f>
        <v>8.4722222222222213E-2</v>
      </c>
      <c r="K90" s="10"/>
    </row>
    <row r="91" spans="1:11" ht="10.199999999999999" x14ac:dyDescent="0.2">
      <c r="A91" s="11">
        <f>IF(Finish!J94="",Finish!H94,Finish!H94&amp;" (lady "&amp;Finish!J94&amp;")")</f>
        <v>91</v>
      </c>
      <c r="B91" s="10" t="str">
        <f>Finish!L94</f>
        <v/>
      </c>
      <c r="C91" s="10" t="str">
        <f>Finish!M94</f>
        <v/>
      </c>
      <c r="D91" s="11" t="str">
        <f>Finish!N94&amp;Finish!Q94</f>
        <v/>
      </c>
      <c r="E91" s="13">
        <f>Finish!F94</f>
        <v>8.4722222222222213E-2</v>
      </c>
      <c r="K91" s="10"/>
    </row>
    <row r="92" spans="1:11" ht="10.199999999999999" x14ac:dyDescent="0.2">
      <c r="A92" s="11">
        <f>IF(Finish!J95="",Finish!H95,Finish!H95&amp;" (lady "&amp;Finish!J95&amp;")")</f>
        <v>92</v>
      </c>
      <c r="B92" s="10" t="str">
        <f>Finish!L95</f>
        <v/>
      </c>
      <c r="C92" s="10" t="str">
        <f>Finish!M95</f>
        <v/>
      </c>
      <c r="D92" s="11" t="str">
        <f>Finish!N95&amp;Finish!Q95</f>
        <v/>
      </c>
      <c r="E92" s="13">
        <f>Finish!F95</f>
        <v>8.4722222222222213E-2</v>
      </c>
      <c r="F92" s="29" t="s">
        <v>38</v>
      </c>
      <c r="J92" s="97" t="s">
        <v>23</v>
      </c>
      <c r="K92" s="10"/>
    </row>
    <row r="93" spans="1:11" ht="10.199999999999999" x14ac:dyDescent="0.2">
      <c r="A93" s="11">
        <f>IF(Finish!J96="",Finish!H96,Finish!H96&amp;" (lady "&amp;Finish!J96&amp;")")</f>
        <v>93</v>
      </c>
      <c r="B93" s="10" t="str">
        <f>Finish!L96</f>
        <v/>
      </c>
      <c r="C93" s="10" t="str">
        <f>Finish!M96</f>
        <v/>
      </c>
      <c r="D93" s="11" t="str">
        <f>Finish!N96&amp;Finish!Q96</f>
        <v/>
      </c>
      <c r="E93" s="13">
        <f>Finish!F96</f>
        <v>8.4722222222222213E-2</v>
      </c>
      <c r="F93" s="10">
        <v>1</v>
      </c>
      <c r="G93" s="10" t="str">
        <f>VLOOKUP($H93,'Work (Mteams)'!$B:$F,2,FALSE)</f>
        <v>Max Cole</v>
      </c>
      <c r="H93" s="10" t="str">
        <f>VLOOKUP($F93,'Work (Mteams)'!$A:$F,2,FALSE)</f>
        <v>Rossendale Harriers</v>
      </c>
      <c r="I93" s="10">
        <f>VLOOKUP($H93,'Work (Mteams)'!$B:$F,3,FALSE)</f>
        <v>12</v>
      </c>
      <c r="J93" s="10">
        <f>VLOOKUP($F93,'Work (Mteams)'!$A:$F,6,FALSE)</f>
        <v>44</v>
      </c>
      <c r="K93" s="10"/>
    </row>
    <row r="94" spans="1:11" ht="10.199999999999999" x14ac:dyDescent="0.2">
      <c r="A94" s="11">
        <f>IF(Finish!J97="",Finish!H97,Finish!H97&amp;" (lady "&amp;Finish!J97&amp;")")</f>
        <v>94</v>
      </c>
      <c r="B94" s="10" t="str">
        <f>Finish!L97</f>
        <v/>
      </c>
      <c r="C94" s="10" t="str">
        <f>Finish!M97</f>
        <v/>
      </c>
      <c r="D94" s="11" t="str">
        <f>Finish!N97&amp;Finish!Q97</f>
        <v/>
      </c>
      <c r="E94" s="13">
        <f>Finish!F97</f>
        <v>8.4722222222222213E-2</v>
      </c>
      <c r="G94" s="10" t="str">
        <f>VLOOKUP($H93,'Work (Mteams)'!$G:$I,2,FALSE)</f>
        <v>Matthew Clawson</v>
      </c>
      <c r="I94" s="10">
        <f>VLOOKUP($H93,'Work (Mteams)'!$G:$I,3,FALSE)</f>
        <v>15</v>
      </c>
      <c r="K94" s="10"/>
    </row>
    <row r="95" spans="1:11" ht="10.199999999999999" x14ac:dyDescent="0.2">
      <c r="A95" s="11">
        <f>IF(Finish!J98="",Finish!H98,Finish!H98&amp;" (lady "&amp;Finish!J98&amp;")")</f>
        <v>95</v>
      </c>
      <c r="B95" s="10" t="str">
        <f>Finish!L98</f>
        <v/>
      </c>
      <c r="C95" s="10" t="str">
        <f>Finish!M98</f>
        <v/>
      </c>
      <c r="D95" s="11" t="str">
        <f>Finish!N98&amp;Finish!Q98</f>
        <v/>
      </c>
      <c r="E95" s="13">
        <f>Finish!F98</f>
        <v>8.4722222222222213E-2</v>
      </c>
      <c r="G95" s="10" t="str">
        <f>VLOOKUP($H93,'Work (Mteams)'!$J:$L,2,FALSE)</f>
        <v>Ben Kirkman</v>
      </c>
      <c r="I95" s="10">
        <f>VLOOKUP($H93,'Work (Mteams)'!$J:$L,3,FALSE)</f>
        <v>17</v>
      </c>
      <c r="K95" s="10"/>
    </row>
    <row r="96" spans="1:11" ht="10.199999999999999" x14ac:dyDescent="0.2">
      <c r="A96" s="11">
        <f>IF(Finish!J99="",Finish!H99,Finish!H99&amp;" (lady "&amp;Finish!J99&amp;")")</f>
        <v>96</v>
      </c>
      <c r="B96" s="10" t="str">
        <f>Finish!L99</f>
        <v/>
      </c>
      <c r="C96" s="10" t="str">
        <f>Finish!M99</f>
        <v/>
      </c>
      <c r="D96" s="11" t="str">
        <f>Finish!N99&amp;Finish!Q99</f>
        <v/>
      </c>
      <c r="E96" s="13">
        <f>Finish!F99</f>
        <v>8.4722222222222213E-2</v>
      </c>
      <c r="K96" s="10"/>
    </row>
    <row r="97" spans="1:11" ht="10.199999999999999" x14ac:dyDescent="0.2">
      <c r="A97" s="11">
        <f>IF(Finish!J100="",Finish!H100,Finish!H100&amp;" (lady "&amp;Finish!J100&amp;")")</f>
        <v>97</v>
      </c>
      <c r="B97" s="10" t="str">
        <f>Finish!L100</f>
        <v/>
      </c>
      <c r="C97" s="10" t="str">
        <f>Finish!M100</f>
        <v/>
      </c>
      <c r="D97" s="11" t="str">
        <f>Finish!N100&amp;Finish!Q100</f>
        <v/>
      </c>
      <c r="E97" s="13">
        <f>Finish!F100</f>
        <v>8.4722222222222213E-2</v>
      </c>
      <c r="F97" s="10">
        <v>2</v>
      </c>
      <c r="G97" s="10" t="str">
        <f>VLOOKUP($H97,'Work (Mteams)'!$B:$F,2,FALSE)</f>
        <v>David Poole</v>
      </c>
      <c r="H97" s="10" t="str">
        <f>VLOOKUP($F97,'Work (Mteams)'!$A:$F,2,FALSE)</f>
        <v>Barlick Fell Runners</v>
      </c>
      <c r="I97" s="10">
        <f>VLOOKUP($H97,'Work (Mteams)'!$B:$F,3,FALSE)</f>
        <v>4</v>
      </c>
      <c r="J97" s="10">
        <f>VLOOKUP($F97,'Work (Mteams)'!$A:$F,6,FALSE)</f>
        <v>52</v>
      </c>
      <c r="K97" s="10"/>
    </row>
    <row r="98" spans="1:11" ht="10.199999999999999" x14ac:dyDescent="0.2">
      <c r="A98" s="11">
        <f>IF(Finish!J101="",Finish!H101,Finish!H101&amp;" (lady "&amp;Finish!J101&amp;")")</f>
        <v>98</v>
      </c>
      <c r="B98" s="10" t="str">
        <f>Finish!L101</f>
        <v/>
      </c>
      <c r="C98" s="10" t="str">
        <f>Finish!M101</f>
        <v/>
      </c>
      <c r="D98" s="11" t="str">
        <f>Finish!N101&amp;Finish!Q101</f>
        <v/>
      </c>
      <c r="E98" s="13">
        <f>Finish!F101</f>
        <v>8.4722222222222213E-2</v>
      </c>
      <c r="G98" s="10" t="str">
        <f>VLOOKUP($H97,'Work (Mteams)'!$G:$I,2,FALSE)</f>
        <v>Robert Cranham</v>
      </c>
      <c r="I98" s="10">
        <f>VLOOKUP($H97,'Work (Mteams)'!$G:$I,3,FALSE)</f>
        <v>11</v>
      </c>
      <c r="K98" s="10"/>
    </row>
    <row r="99" spans="1:11" ht="10.199999999999999" x14ac:dyDescent="0.2">
      <c r="A99" s="11">
        <f>IF(Finish!J102="",Finish!H102,Finish!H102&amp;" (lady "&amp;Finish!J102&amp;")")</f>
        <v>99</v>
      </c>
      <c r="B99" s="10" t="str">
        <f>Finish!L102</f>
        <v/>
      </c>
      <c r="C99" s="10" t="str">
        <f>Finish!M102</f>
        <v/>
      </c>
      <c r="D99" s="11" t="str">
        <f>Finish!N102&amp;Finish!Q102</f>
        <v/>
      </c>
      <c r="E99" s="13">
        <f>Finish!F102</f>
        <v>8.4722222222222213E-2</v>
      </c>
      <c r="G99" s="10" t="str">
        <f>VLOOKUP($H97,'Work (Mteams)'!$J:$L,2,FALSE)</f>
        <v>John Boothman</v>
      </c>
      <c r="I99" s="10">
        <f>VLOOKUP($H97,'Work (Mteams)'!$J:$L,3,FALSE)</f>
        <v>37</v>
      </c>
      <c r="K99" s="10"/>
    </row>
    <row r="100" spans="1:11" ht="10.199999999999999" x14ac:dyDescent="0.2">
      <c r="A100" s="11">
        <f>IF(Finish!J103="",Finish!H103,Finish!H103&amp;" (lady "&amp;Finish!J103&amp;")")</f>
        <v>100</v>
      </c>
      <c r="B100" s="10" t="str">
        <f>Finish!L103</f>
        <v/>
      </c>
      <c r="C100" s="10" t="str">
        <f>Finish!M103</f>
        <v/>
      </c>
      <c r="D100" s="11" t="str">
        <f>Finish!N103&amp;Finish!Q103</f>
        <v/>
      </c>
      <c r="E100" s="13">
        <f>Finish!F103</f>
        <v>8.4722222222222213E-2</v>
      </c>
      <c r="K100" s="10"/>
    </row>
    <row r="101" spans="1:11" ht="10.199999999999999" x14ac:dyDescent="0.2">
      <c r="A101" s="11">
        <f>IF(Finish!J104="",Finish!H104,Finish!H104&amp;" (lady "&amp;Finish!J104&amp;")")</f>
        <v>101</v>
      </c>
      <c r="B101" s="10" t="str">
        <f>Finish!L104</f>
        <v/>
      </c>
      <c r="C101" s="10" t="str">
        <f>Finish!M104</f>
        <v/>
      </c>
      <c r="D101" s="11" t="str">
        <f>Finish!N104&amp;Finish!Q104</f>
        <v/>
      </c>
      <c r="E101" s="13">
        <f>Finish!F104</f>
        <v>8.4722222222222213E-2</v>
      </c>
      <c r="F101" s="10">
        <v>3</v>
      </c>
      <c r="G101" s="10" t="str">
        <f>VLOOKUP($H101,'Work (Mteams)'!$B:$F,2,FALSE)</f>
        <v>Stephen Hall</v>
      </c>
      <c r="H101" s="10" t="str">
        <f>VLOOKUP($F101,'Work (Mteams)'!$A:$F,2,FALSE)</f>
        <v xml:space="preserve">Calder Valley </v>
      </c>
      <c r="I101" s="10">
        <f>VLOOKUP($H101,'Work (Mteams)'!$B:$F,3,FALSE)</f>
        <v>2</v>
      </c>
      <c r="J101" s="10">
        <f>VLOOKUP($F101,'Work (Mteams)'!$A:$F,6,FALSE)</f>
        <v>68</v>
      </c>
      <c r="K101" s="10"/>
    </row>
    <row r="102" spans="1:11" ht="10.199999999999999" x14ac:dyDescent="0.2">
      <c r="A102" s="11">
        <f>IF(Finish!J105="",Finish!H105,Finish!H105&amp;" (lady "&amp;Finish!J105&amp;")")</f>
        <v>102</v>
      </c>
      <c r="B102" s="10" t="str">
        <f>Finish!L105</f>
        <v/>
      </c>
      <c r="C102" s="10" t="str">
        <f>Finish!M105</f>
        <v/>
      </c>
      <c r="D102" s="11" t="str">
        <f>Finish!N105&amp;Finish!Q105</f>
        <v/>
      </c>
      <c r="E102" s="13">
        <f>Finish!F105</f>
        <v>8.4722222222222213E-2</v>
      </c>
      <c r="G102" s="10" t="str">
        <f>VLOOKUP($H101,'Work (Mteams)'!$G:$I,2,FALSE)</f>
        <v>Stephen Smithies</v>
      </c>
      <c r="I102" s="10">
        <f>VLOOKUP($H101,'Work (Mteams)'!$G:$I,3,FALSE)</f>
        <v>13</v>
      </c>
      <c r="K102" s="10"/>
    </row>
    <row r="103" spans="1:11" x14ac:dyDescent="0.25">
      <c r="A103" s="11">
        <f>IF(Finish!J106="",Finish!H106,Finish!H106&amp;" (lady "&amp;Finish!J106&amp;")")</f>
        <v>103</v>
      </c>
      <c r="B103" s="10" t="str">
        <f>Finish!L106</f>
        <v/>
      </c>
      <c r="C103" s="10" t="str">
        <f>Finish!M106</f>
        <v/>
      </c>
      <c r="D103" s="11" t="str">
        <f>Finish!N106&amp;Finish!Q106</f>
        <v/>
      </c>
      <c r="E103" s="13">
        <f>Finish!F106</f>
        <v>8.4722222222222213E-2</v>
      </c>
      <c r="G103" s="10" t="str">
        <f>VLOOKUP($H101,'Work (Mteams)'!$J:$L,2,FALSE)</f>
        <v>Francis Wooff</v>
      </c>
      <c r="I103" s="10">
        <f>VLOOKUP($H101,'Work (Mteams)'!$J:$L,3,FALSE)</f>
        <v>53</v>
      </c>
    </row>
    <row r="104" spans="1:11" x14ac:dyDescent="0.25">
      <c r="A104" s="11">
        <f>IF(Finish!J107="",Finish!H107,Finish!H107&amp;" (lady "&amp;Finish!J107&amp;")")</f>
        <v>104</v>
      </c>
      <c r="B104" s="10" t="str">
        <f>Finish!L107</f>
        <v/>
      </c>
      <c r="C104" s="10" t="str">
        <f>Finish!M107</f>
        <v/>
      </c>
      <c r="D104" s="11" t="str">
        <f>Finish!N107&amp;Finish!Q107</f>
        <v/>
      </c>
      <c r="E104" s="13">
        <f>Finish!F107</f>
        <v>8.4722222222222213E-2</v>
      </c>
    </row>
    <row r="105" spans="1:11" x14ac:dyDescent="0.25">
      <c r="A105" s="11">
        <f>IF(Finish!J108="",Finish!H108,Finish!H108&amp;" (lady "&amp;Finish!J108&amp;")")</f>
        <v>105</v>
      </c>
      <c r="B105" s="10" t="str">
        <f>Finish!L108</f>
        <v/>
      </c>
      <c r="C105" s="10" t="str">
        <f>Finish!M108</f>
        <v/>
      </c>
      <c r="D105" s="11" t="str">
        <f>Finish!N108&amp;Finish!Q108</f>
        <v/>
      </c>
      <c r="E105" s="13">
        <f>Finish!F108</f>
        <v>8.4722222222222213E-2</v>
      </c>
      <c r="F105" s="29" t="s">
        <v>39</v>
      </c>
      <c r="J105" s="97" t="s">
        <v>23</v>
      </c>
    </row>
    <row r="106" spans="1:11" x14ac:dyDescent="0.25">
      <c r="A106" s="11">
        <f>IF(Finish!J109="",Finish!H109,Finish!H109&amp;" (lady "&amp;Finish!J109&amp;")")</f>
        <v>106</v>
      </c>
      <c r="B106" s="10" t="str">
        <f>Finish!L109</f>
        <v/>
      </c>
      <c r="C106" s="10" t="str">
        <f>Finish!M109</f>
        <v/>
      </c>
      <c r="D106" s="11" t="str">
        <f>Finish!N109&amp;Finish!Q109</f>
        <v/>
      </c>
      <c r="E106" s="13">
        <f>Finish!F109</f>
        <v>8.4722222222222213E-2</v>
      </c>
      <c r="F106" s="10">
        <v>1</v>
      </c>
      <c r="G106" s="10" t="e">
        <f>VLOOKUP($H106,'Work (Lteams)'!$B:$F,2,FALSE)</f>
        <v>#N/A</v>
      </c>
      <c r="H106" s="10" t="e">
        <f>VLOOKUP($F106,'Work (Lteams)'!$A:$F,2,FALSE)</f>
        <v>#N/A</v>
      </c>
      <c r="I106" s="10" t="e">
        <f>VLOOKUP($H106,'Work (Lteams)'!$B:$F,3,FALSE)</f>
        <v>#N/A</v>
      </c>
      <c r="J106" s="10" t="e">
        <f>VLOOKUP($F106,'Work (Lteams)'!$A:$F,6,FALSE)</f>
        <v>#N/A</v>
      </c>
    </row>
    <row r="107" spans="1:11" x14ac:dyDescent="0.25">
      <c r="A107" s="11">
        <f>IF(Finish!J110="",Finish!H110,Finish!H110&amp;" (lady "&amp;Finish!J110&amp;")")</f>
        <v>107</v>
      </c>
      <c r="B107" s="10" t="str">
        <f>Finish!L110</f>
        <v/>
      </c>
      <c r="C107" s="10" t="str">
        <f>Finish!M110</f>
        <v/>
      </c>
      <c r="D107" s="11" t="str">
        <f>Finish!N110&amp;Finish!Q110</f>
        <v/>
      </c>
      <c r="E107" s="13">
        <f>Finish!F110</f>
        <v>8.4722222222222213E-2</v>
      </c>
      <c r="G107" s="10" t="e">
        <f>VLOOKUP($H106,'Work (Lteams)'!$G:$I,2,FALSE)</f>
        <v>#N/A</v>
      </c>
      <c r="I107" s="10" t="e">
        <f>VLOOKUP($H106,'Work (Lteams)'!$G:$I,3,FALSE)</f>
        <v>#N/A</v>
      </c>
    </row>
    <row r="108" spans="1:11" x14ac:dyDescent="0.25">
      <c r="A108" s="11">
        <f>IF(Finish!J111="",Finish!H111,Finish!H111&amp;" (lady "&amp;Finish!J111&amp;")")</f>
        <v>108</v>
      </c>
      <c r="B108" s="10" t="str">
        <f>Finish!L111</f>
        <v/>
      </c>
      <c r="C108" s="10" t="str">
        <f>Finish!M111</f>
        <v/>
      </c>
      <c r="D108" s="11" t="str">
        <f>Finish!N111&amp;Finish!Q111</f>
        <v/>
      </c>
      <c r="E108" s="13">
        <f>Finish!F111</f>
        <v>8.4722222222222213E-2</v>
      </c>
      <c r="G108" s="10" t="e">
        <f>VLOOKUP($H106,'Work (Lteams)'!$J:$L,2,FALSE)</f>
        <v>#N/A</v>
      </c>
      <c r="I108" s="10" t="e">
        <f>VLOOKUP($H106,'Work (Lteams)'!$J:$L,3,FALSE)</f>
        <v>#N/A</v>
      </c>
    </row>
    <row r="109" spans="1:11" x14ac:dyDescent="0.25">
      <c r="A109" s="11">
        <f>IF(Finish!J112="",Finish!H112,Finish!H112&amp;" (lady "&amp;Finish!J112&amp;")")</f>
        <v>109</v>
      </c>
      <c r="B109" s="10" t="str">
        <f>Finish!L112</f>
        <v/>
      </c>
      <c r="C109" s="10" t="str">
        <f>Finish!M112</f>
        <v/>
      </c>
      <c r="D109" s="11" t="str">
        <f>Finish!N112&amp;Finish!Q112</f>
        <v/>
      </c>
      <c r="E109" s="13">
        <f>Finish!F112</f>
        <v>8.4722222222222213E-2</v>
      </c>
    </row>
    <row r="110" spans="1:11" x14ac:dyDescent="0.25">
      <c r="A110" s="11">
        <f>IF(Finish!J113="",Finish!H113,Finish!H113&amp;" (lady "&amp;Finish!J113&amp;")")</f>
        <v>110</v>
      </c>
      <c r="B110" s="10" t="str">
        <f>Finish!L113</f>
        <v/>
      </c>
      <c r="C110" s="10" t="str">
        <f>Finish!M113</f>
        <v/>
      </c>
      <c r="D110" s="11" t="str">
        <f>Finish!N113&amp;Finish!Q113</f>
        <v/>
      </c>
      <c r="E110" s="13">
        <f>Finish!F113</f>
        <v>8.4722222222222213E-2</v>
      </c>
      <c r="F110" s="10">
        <v>2</v>
      </c>
      <c r="G110" s="10" t="e">
        <f>VLOOKUP($H110,'Work (Lteams)'!$B:$F,2,FALSE)</f>
        <v>#N/A</v>
      </c>
      <c r="H110" s="10" t="e">
        <f>VLOOKUP($F110,'Work (Lteams)'!$A:$F,2,FALSE)</f>
        <v>#N/A</v>
      </c>
      <c r="I110" s="10" t="e">
        <f>VLOOKUP($H110,'Work (Lteams)'!$B:$F,3,FALSE)</f>
        <v>#N/A</v>
      </c>
      <c r="J110" s="10" t="e">
        <f>VLOOKUP($F110,'Work (Lteams)'!$A:$F,6,FALSE)</f>
        <v>#N/A</v>
      </c>
    </row>
    <row r="111" spans="1:11" x14ac:dyDescent="0.25">
      <c r="A111" s="11">
        <f>IF(Finish!J114="",Finish!H114,Finish!H114&amp;" (lady "&amp;Finish!J114&amp;")")</f>
        <v>111</v>
      </c>
      <c r="B111" s="10" t="str">
        <f>Finish!L114</f>
        <v/>
      </c>
      <c r="C111" s="10" t="str">
        <f>Finish!M114</f>
        <v/>
      </c>
      <c r="D111" s="11" t="str">
        <f>Finish!N114&amp;Finish!Q114</f>
        <v/>
      </c>
      <c r="E111" s="13">
        <f>Finish!F114</f>
        <v>8.4722222222222213E-2</v>
      </c>
      <c r="G111" s="10" t="e">
        <f>VLOOKUP($H110,'Work (Lteams)'!$G:$I,2,FALSE)</f>
        <v>#N/A</v>
      </c>
      <c r="I111" s="10" t="e">
        <f>VLOOKUP($H110,'Work (Lteams)'!$G:$I,3,FALSE)</f>
        <v>#N/A</v>
      </c>
    </row>
    <row r="112" spans="1:11" x14ac:dyDescent="0.25">
      <c r="A112" s="11">
        <f>IF(Finish!J115="",Finish!H115,Finish!H115&amp;" (lady "&amp;Finish!J115&amp;")")</f>
        <v>112</v>
      </c>
      <c r="B112" s="10" t="str">
        <f>Finish!L115</f>
        <v/>
      </c>
      <c r="C112" s="10" t="str">
        <f>Finish!M115</f>
        <v/>
      </c>
      <c r="D112" s="11" t="str">
        <f>Finish!N115&amp;Finish!Q115</f>
        <v/>
      </c>
      <c r="E112" s="13">
        <f>Finish!F115</f>
        <v>8.4722222222222213E-2</v>
      </c>
      <c r="G112" s="10" t="e">
        <f>VLOOKUP($H110,'Work (Lteams)'!$J:$L,2,FALSE)</f>
        <v>#N/A</v>
      </c>
      <c r="I112" s="10" t="e">
        <f>VLOOKUP($H110,'Work (Lteams)'!$J:$L,3,FALSE)</f>
        <v>#N/A</v>
      </c>
    </row>
  </sheetData>
  <phoneticPr fontId="0" type="noConversion"/>
  <pageMargins left="0.11811023622047245" right="0.15748031496062992" top="0.59055118110236227" bottom="0.6692913385826772" header="0.23622047244094491" footer="0.39370078740157483"/>
  <pageSetup paperSize="9" scale="59" orientation="portrait" horizontalDpi="300" verticalDpi="300" r:id="rId1"/>
  <headerFooter alignWithMargins="0">
    <oddHeader>&amp;C&amp;"Arial,Bold"&amp;UWicken Hill Whizz&amp;R&amp;"Arial,Bold"20th June 2008</oddHeader>
    <oddFooter xml:space="preserve">&amp;CCalder Valley Fellrunners (www.cvfr.co.uk)&amp;R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3"/>
  <sheetViews>
    <sheetView workbookViewId="0"/>
  </sheetViews>
  <sheetFormatPr defaultColWidth="9.109375" defaultRowHeight="11.4" x14ac:dyDescent="0.2"/>
  <cols>
    <col min="1" max="1" width="12.44140625" style="33" bestFit="1" customWidth="1"/>
    <col min="2" max="2" width="16.33203125" style="32" bestFit="1" customWidth="1"/>
    <col min="3" max="3" width="18.33203125" style="32" bestFit="1" customWidth="1"/>
    <col min="4" max="4" width="5" style="33" bestFit="1" customWidth="1"/>
    <col min="5" max="5" width="7.44140625" style="34" customWidth="1"/>
    <col min="6" max="6" width="8.5546875" style="33" customWidth="1"/>
    <col min="7" max="16384" width="9.109375" style="32"/>
  </cols>
  <sheetData>
    <row r="1" spans="1:7" s="80" customFormat="1" ht="24" x14ac:dyDescent="0.25">
      <c r="A1" s="77" t="s">
        <v>16</v>
      </c>
      <c r="B1" s="78" t="s">
        <v>1</v>
      </c>
      <c r="C1" s="78" t="s">
        <v>22</v>
      </c>
      <c r="D1" s="77" t="s">
        <v>53</v>
      </c>
      <c r="E1" s="79" t="s">
        <v>17</v>
      </c>
      <c r="F1" s="77" t="s">
        <v>58</v>
      </c>
      <c r="G1" s="77" t="s">
        <v>57</v>
      </c>
    </row>
    <row r="2" spans="1:7" x14ac:dyDescent="0.2">
      <c r="A2" s="33">
        <f>IF(Finish!J4="",Finish!H4,Finish!H4&amp;" (lady "&amp;Finish!J4&amp;")")</f>
        <v>1</v>
      </c>
      <c r="B2" s="32" t="str">
        <f>Finish!L4</f>
        <v>Ben Coop</v>
      </c>
      <c r="C2" s="32" t="str">
        <f>Finish!M4</f>
        <v>Bury AC</v>
      </c>
      <c r="D2" s="33" t="str">
        <f>Finish!N4</f>
        <v>MSEN</v>
      </c>
      <c r="E2" s="34">
        <f>Finish!F4</f>
        <v>3.4456018518518518E-2</v>
      </c>
      <c r="F2" s="33" t="e">
        <f>Finish!P4</f>
        <v>#N/A</v>
      </c>
      <c r="G2" s="33" t="str">
        <f>Finish!O4</f>
        <v/>
      </c>
    </row>
    <row r="3" spans="1:7" x14ac:dyDescent="0.2">
      <c r="A3" s="33">
        <f>IF(Finish!J5="",Finish!H5,Finish!H5&amp;" (lady "&amp;Finish!J5&amp;")")</f>
        <v>2</v>
      </c>
      <c r="B3" s="32" t="str">
        <f>Finish!L5</f>
        <v>Stephen Hall</v>
      </c>
      <c r="C3" s="32" t="str">
        <f>Finish!M5</f>
        <v xml:space="preserve">Calder Valley </v>
      </c>
      <c r="D3" s="33" t="str">
        <f>Finish!N5</f>
        <v>M45</v>
      </c>
      <c r="E3" s="34">
        <f>Finish!F5</f>
        <v>3.5185185185185187E-2</v>
      </c>
      <c r="F3" s="33" t="e">
        <f>Finish!P5</f>
        <v>#N/A</v>
      </c>
      <c r="G3" s="33" t="str">
        <f>Finish!O5</f>
        <v/>
      </c>
    </row>
    <row r="4" spans="1:7" x14ac:dyDescent="0.2">
      <c r="A4" s="33">
        <f>IF(Finish!J6="",Finish!H6,Finish!H6&amp;" (lady "&amp;Finish!J6&amp;")")</f>
        <v>3</v>
      </c>
      <c r="B4" s="32" t="str">
        <f>Finish!L6</f>
        <v>Charlie Parkinson</v>
      </c>
      <c r="C4" s="32" t="str">
        <f>Finish!M6</f>
        <v>unattached</v>
      </c>
      <c r="D4" s="33" t="str">
        <f>Finish!N6</f>
        <v>MU23</v>
      </c>
      <c r="E4" s="34">
        <f>Finish!F6</f>
        <v>3.546296296296296E-2</v>
      </c>
      <c r="F4" s="33" t="e">
        <f>Finish!P6</f>
        <v>#N/A</v>
      </c>
      <c r="G4" s="33" t="str">
        <f>Finish!O6</f>
        <v/>
      </c>
    </row>
    <row r="5" spans="1:7" x14ac:dyDescent="0.2">
      <c r="A5" s="33">
        <f>IF(Finish!J7="",Finish!H7,Finish!H7&amp;" (lady "&amp;Finish!J7&amp;")")</f>
        <v>4</v>
      </c>
      <c r="B5" s="32" t="str">
        <f>Finish!L7</f>
        <v>David Poole</v>
      </c>
      <c r="C5" s="32" t="str">
        <f>Finish!M7</f>
        <v>Barlick Fell Runners</v>
      </c>
      <c r="D5" s="33" t="str">
        <f>Finish!N7</f>
        <v>M40</v>
      </c>
      <c r="E5" s="34">
        <f>Finish!F7</f>
        <v>3.6516203703703703E-2</v>
      </c>
      <c r="F5" s="33" t="e">
        <f>Finish!P7</f>
        <v>#N/A</v>
      </c>
      <c r="G5" s="33" t="str">
        <f>Finish!O7</f>
        <v/>
      </c>
    </row>
    <row r="6" spans="1:7" x14ac:dyDescent="0.2">
      <c r="A6" s="33">
        <f>IF(Finish!J8="",Finish!H8,Finish!H8&amp;" (lady "&amp;Finish!J8&amp;")")</f>
        <v>5</v>
      </c>
      <c r="B6" s="32" t="str">
        <f>Finish!L8</f>
        <v>Andy Collier</v>
      </c>
      <c r="C6" s="32" t="str">
        <f>Finish!M8</f>
        <v>unattached</v>
      </c>
      <c r="D6" s="33" t="str">
        <f>Finish!N8</f>
        <v>MSEN</v>
      </c>
      <c r="E6" s="34">
        <f>Finish!F8</f>
        <v>3.6631944444444446E-2</v>
      </c>
      <c r="F6" s="33" t="e">
        <f>Finish!P8</f>
        <v>#N/A</v>
      </c>
      <c r="G6" s="33" t="str">
        <f>Finish!O8</f>
        <v/>
      </c>
    </row>
    <row r="7" spans="1:7" x14ac:dyDescent="0.2">
      <c r="A7" s="33">
        <f>IF(Finish!J9="",Finish!H9,Finish!H9&amp;" (lady "&amp;Finish!J9&amp;")")</f>
        <v>6</v>
      </c>
      <c r="B7" s="32" t="str">
        <f>Finish!L9</f>
        <v>Gaz Pemberton</v>
      </c>
      <c r="C7" s="32" t="str">
        <f>Finish!M9</f>
        <v>Todmorden Harriers</v>
      </c>
      <c r="D7" s="33" t="str">
        <f>Finish!N9</f>
        <v>M45</v>
      </c>
      <c r="E7" s="34">
        <f>Finish!F9</f>
        <v>3.6759259259259262E-2</v>
      </c>
      <c r="F7" s="33" t="e">
        <f>Finish!P9</f>
        <v>#N/A</v>
      </c>
      <c r="G7" s="33" t="str">
        <f>Finish!O9</f>
        <v/>
      </c>
    </row>
    <row r="8" spans="1:7" x14ac:dyDescent="0.2">
      <c r="A8" s="33">
        <f>IF(Finish!J10="",Finish!H10,Finish!H10&amp;" (lady "&amp;Finish!J10&amp;")")</f>
        <v>7</v>
      </c>
      <c r="B8" s="32" t="str">
        <f>Finish!L10</f>
        <v>Dan Gilbert</v>
      </c>
      <c r="C8" s="32" t="str">
        <f>Finish!M10</f>
        <v>Horwich RMI Harriers</v>
      </c>
      <c r="D8" s="33" t="str">
        <f>Finish!N10</f>
        <v>M45</v>
      </c>
      <c r="E8" s="34">
        <f>Finish!F10</f>
        <v>3.8564814814814809E-2</v>
      </c>
      <c r="F8" s="33" t="e">
        <f>Finish!P10</f>
        <v>#N/A</v>
      </c>
      <c r="G8" s="33" t="str">
        <f>Finish!O10</f>
        <v/>
      </c>
    </row>
    <row r="9" spans="1:7" x14ac:dyDescent="0.2">
      <c r="A9" s="33">
        <f>IF(Finish!J11="",Finish!H11,Finish!H11&amp;" (lady "&amp;Finish!J11&amp;")")</f>
        <v>8</v>
      </c>
      <c r="B9" s="32" t="str">
        <f>Finish!L11</f>
        <v>Tom O'Gorman</v>
      </c>
      <c r="C9" s="32" t="str">
        <f>Finish!M11</f>
        <v>Bowland</v>
      </c>
      <c r="D9" s="33" t="str">
        <f>Finish!N11</f>
        <v>MU23</v>
      </c>
      <c r="E9" s="34">
        <f>Finish!F11</f>
        <v>3.8645833333333331E-2</v>
      </c>
      <c r="F9" s="33" t="e">
        <f>Finish!P11</f>
        <v>#N/A</v>
      </c>
      <c r="G9" s="33" t="str">
        <f>Finish!O11</f>
        <v/>
      </c>
    </row>
    <row r="10" spans="1:7" x14ac:dyDescent="0.2">
      <c r="A10" s="33">
        <f>IF(Finish!J12="",Finish!H12,Finish!H12&amp;" (lady "&amp;Finish!J12&amp;")")</f>
        <v>9</v>
      </c>
      <c r="B10" s="32" t="str">
        <f>Finish!L12</f>
        <v>Max Wilkinson</v>
      </c>
      <c r="C10" s="32" t="str">
        <f>Finish!M12</f>
        <v>Durham Fell Runners</v>
      </c>
      <c r="D10" s="33" t="str">
        <f>Finish!N12</f>
        <v>MSEN</v>
      </c>
      <c r="E10" s="34">
        <f>Finish!F12</f>
        <v>3.8761574074074073E-2</v>
      </c>
      <c r="F10" s="33" t="e">
        <f>Finish!P12</f>
        <v>#N/A</v>
      </c>
      <c r="G10" s="33" t="str">
        <f>Finish!O12</f>
        <v/>
      </c>
    </row>
    <row r="11" spans="1:7" x14ac:dyDescent="0.2">
      <c r="A11" s="33">
        <f>IF(Finish!J13="",Finish!H13,Finish!H13&amp;" (lady "&amp;Finish!J13&amp;")")</f>
        <v>10</v>
      </c>
      <c r="B11" s="32" t="str">
        <f>Finish!L13</f>
        <v>David Riding</v>
      </c>
      <c r="C11" s="32" t="str">
        <f>Finish!M13</f>
        <v>Achille Ratti</v>
      </c>
      <c r="D11" s="33" t="str">
        <f>Finish!N13</f>
        <v>M45</v>
      </c>
      <c r="E11" s="34">
        <f>Finish!F13</f>
        <v>3.9004629629629632E-2</v>
      </c>
      <c r="F11" s="33" t="e">
        <f>Finish!P13</f>
        <v>#N/A</v>
      </c>
      <c r="G11" s="33" t="str">
        <f>Finish!O13</f>
        <v/>
      </c>
    </row>
    <row r="12" spans="1:7" x14ac:dyDescent="0.2">
      <c r="A12" s="33">
        <f>IF(Finish!J14="",Finish!H14,Finish!H14&amp;" (lady "&amp;Finish!J14&amp;")")</f>
        <v>11</v>
      </c>
      <c r="B12" s="32" t="str">
        <f>Finish!L14</f>
        <v>Robert Cranham</v>
      </c>
      <c r="C12" s="32" t="str">
        <f>Finish!M14</f>
        <v>Barlick Fell Runners</v>
      </c>
      <c r="D12" s="33" t="str">
        <f>Finish!N14</f>
        <v>M45</v>
      </c>
      <c r="E12" s="34">
        <f>Finish!F14</f>
        <v>3.9039351851851853E-2</v>
      </c>
      <c r="F12" s="33" t="e">
        <f>Finish!P14</f>
        <v>#N/A</v>
      </c>
      <c r="G12" s="33" t="str">
        <f>Finish!O14</f>
        <v/>
      </c>
    </row>
    <row r="13" spans="1:7" x14ac:dyDescent="0.2">
      <c r="A13" s="33">
        <f>IF(Finish!J15="",Finish!H15,Finish!H15&amp;" (lady "&amp;Finish!J15&amp;")")</f>
        <v>12</v>
      </c>
      <c r="B13" s="32" t="str">
        <f>Finish!L15</f>
        <v>Max Cole</v>
      </c>
      <c r="C13" s="32" t="str">
        <f>Finish!M15</f>
        <v>Rossendale Harriers</v>
      </c>
      <c r="D13" s="33" t="str">
        <f>Finish!N15</f>
        <v>M50</v>
      </c>
      <c r="E13" s="34">
        <f>Finish!F15</f>
        <v>3.9270833333333331E-2</v>
      </c>
      <c r="F13" s="33" t="e">
        <f>Finish!P15</f>
        <v>#N/A</v>
      </c>
      <c r="G13" s="33" t="str">
        <f>Finish!O15</f>
        <v/>
      </c>
    </row>
    <row r="14" spans="1:7" x14ac:dyDescent="0.2">
      <c r="A14" s="33">
        <f>IF(Finish!J16="",Finish!H16,Finish!H16&amp;" (lady "&amp;Finish!J16&amp;")")</f>
        <v>13</v>
      </c>
      <c r="B14" s="32" t="str">
        <f>Finish!L16</f>
        <v>Stephen Smithies</v>
      </c>
      <c r="C14" s="32" t="str">
        <f>Finish!M16</f>
        <v xml:space="preserve">Calder Valley </v>
      </c>
      <c r="D14" s="33" t="str">
        <f>Finish!N16</f>
        <v>M55</v>
      </c>
      <c r="E14" s="34">
        <f>Finish!F16</f>
        <v>3.9490740740740743E-2</v>
      </c>
      <c r="F14" s="33" t="e">
        <f>Finish!P16</f>
        <v>#N/A</v>
      </c>
      <c r="G14" s="33" t="str">
        <f>Finish!O16</f>
        <v/>
      </c>
    </row>
    <row r="15" spans="1:7" x14ac:dyDescent="0.2">
      <c r="A15" s="33">
        <f>IF(Finish!J17="",Finish!H17,Finish!H17&amp;" (lady "&amp;Finish!J17&amp;")")</f>
        <v>14</v>
      </c>
      <c r="B15" s="32" t="str">
        <f>Finish!L17</f>
        <v>Michael Fleming</v>
      </c>
      <c r="C15" s="32" t="str">
        <f>Finish!M17</f>
        <v>Saddleworth Runners</v>
      </c>
      <c r="D15" s="33" t="str">
        <f>Finish!N17</f>
        <v>M40</v>
      </c>
      <c r="E15" s="34">
        <f>Finish!F17</f>
        <v>3.9791666666666663E-2</v>
      </c>
      <c r="F15" s="33" t="e">
        <f>Finish!P17</f>
        <v>#N/A</v>
      </c>
      <c r="G15" s="33" t="str">
        <f>Finish!O17</f>
        <v/>
      </c>
    </row>
    <row r="16" spans="1:7" x14ac:dyDescent="0.2">
      <c r="A16" s="33">
        <f>IF(Finish!J18="",Finish!H18,Finish!H18&amp;" (lady "&amp;Finish!J18&amp;")")</f>
        <v>15</v>
      </c>
      <c r="B16" s="32" t="str">
        <f>Finish!L18</f>
        <v>Matthew Clawson</v>
      </c>
      <c r="C16" s="32" t="str">
        <f>Finish!M18</f>
        <v>Rossendale Harriers</v>
      </c>
      <c r="D16" s="33" t="str">
        <f>Finish!N18</f>
        <v>MSEN</v>
      </c>
      <c r="E16" s="34">
        <f>Finish!F18</f>
        <v>4.0381944444444443E-2</v>
      </c>
      <c r="F16" s="33" t="e">
        <f>Finish!P18</f>
        <v>#N/A</v>
      </c>
      <c r="G16" s="33" t="str">
        <f>Finish!O18</f>
        <v/>
      </c>
    </row>
    <row r="17" spans="1:7" x14ac:dyDescent="0.2">
      <c r="A17" s="33">
        <f>IF(Finish!J19="",Finish!H19,Finish!H19&amp;" (lady "&amp;Finish!J19&amp;")")</f>
        <v>16</v>
      </c>
      <c r="B17" s="32" t="str">
        <f>Finish!L19</f>
        <v>Ian Carruthers</v>
      </c>
      <c r="C17" s="32" t="str">
        <f>Finish!M19</f>
        <v>unattached</v>
      </c>
      <c r="D17" s="33" t="str">
        <f>Finish!N19</f>
        <v>M40</v>
      </c>
      <c r="E17" s="34">
        <f>Finish!F19</f>
        <v>4.1006944444444443E-2</v>
      </c>
      <c r="F17" s="33" t="e">
        <f>Finish!P19</f>
        <v>#N/A</v>
      </c>
      <c r="G17" s="33" t="str">
        <f>Finish!O19</f>
        <v/>
      </c>
    </row>
    <row r="18" spans="1:7" x14ac:dyDescent="0.2">
      <c r="A18" s="33">
        <f>IF(Finish!J20="",Finish!H20,Finish!H20&amp;" (lady "&amp;Finish!J20&amp;")")</f>
        <v>17</v>
      </c>
      <c r="B18" s="32" t="str">
        <f>Finish!L20</f>
        <v>Ben Kirkman</v>
      </c>
      <c r="C18" s="32" t="str">
        <f>Finish!M20</f>
        <v>Rossendale Harriers</v>
      </c>
      <c r="D18" s="33" t="str">
        <f>Finish!N20</f>
        <v>MU23</v>
      </c>
      <c r="E18" s="34">
        <f>Finish!F20</f>
        <v>4.1423611111111112E-2</v>
      </c>
      <c r="F18" s="33" t="e">
        <f>Finish!P20</f>
        <v>#N/A</v>
      </c>
      <c r="G18" s="33" t="str">
        <f>Finish!O20</f>
        <v/>
      </c>
    </row>
    <row r="19" spans="1:7" x14ac:dyDescent="0.2">
      <c r="A19" s="33">
        <f>IF(Finish!J21="",Finish!H21,Finish!H21&amp;" (lady "&amp;Finish!J21&amp;")")</f>
        <v>18</v>
      </c>
      <c r="B19" s="32" t="str">
        <f>Finish!L21</f>
        <v>Craig Stansfield</v>
      </c>
      <c r="C19" s="32" t="str">
        <f>Finish!M21</f>
        <v>Rossendale Harriers</v>
      </c>
      <c r="D19" s="33" t="str">
        <f>Finish!N21</f>
        <v>M55</v>
      </c>
      <c r="E19" s="34">
        <f>Finish!F21</f>
        <v>4.2129629629629628E-2</v>
      </c>
      <c r="F19" s="33" t="e">
        <f>Finish!P21</f>
        <v>#N/A</v>
      </c>
      <c r="G19" s="33" t="str">
        <f>Finish!O21</f>
        <v/>
      </c>
    </row>
    <row r="20" spans="1:7" x14ac:dyDescent="0.2">
      <c r="A20" s="33">
        <f>IF(Finish!J22="",Finish!H22,Finish!H22&amp;" (lady "&amp;Finish!J22&amp;")")</f>
        <v>19</v>
      </c>
      <c r="B20" s="32" t="str">
        <f>Finish!L22</f>
        <v>Darren Fishwick</v>
      </c>
      <c r="C20" s="32" t="str">
        <f>Finish!M22</f>
        <v>Chorley</v>
      </c>
      <c r="D20" s="33" t="str">
        <f>Finish!N22</f>
        <v>M50</v>
      </c>
      <c r="E20" s="34">
        <f>Finish!F22</f>
        <v>4.2187499999999996E-2</v>
      </c>
      <c r="F20" s="33" t="e">
        <f>Finish!P22</f>
        <v>#N/A</v>
      </c>
      <c r="G20" s="33" t="str">
        <f>Finish!O22</f>
        <v/>
      </c>
    </row>
    <row r="21" spans="1:7" x14ac:dyDescent="0.2">
      <c r="A21" s="33">
        <f>IF(Finish!J23="",Finish!H23,Finish!H23&amp;" (lady "&amp;Finish!J23&amp;")")</f>
        <v>20</v>
      </c>
      <c r="B21" s="32" t="str">
        <f>Finish!L23</f>
        <v>Mark Walsh</v>
      </c>
      <c r="C21" s="32" t="str">
        <f>Finish!M23</f>
        <v>Horwich RMI Harriers</v>
      </c>
      <c r="D21" s="33" t="str">
        <f>Finish!N23</f>
        <v>M55</v>
      </c>
      <c r="E21" s="34">
        <f>Finish!F23</f>
        <v>4.2754629629629622E-2</v>
      </c>
      <c r="F21" s="33" t="e">
        <f>Finish!P23</f>
        <v>#N/A</v>
      </c>
      <c r="G21" s="33" t="str">
        <f>Finish!O23</f>
        <v/>
      </c>
    </row>
    <row r="22" spans="1:7" x14ac:dyDescent="0.2">
      <c r="A22" s="33">
        <f>IF(Finish!J24="",Finish!H24,Finish!H24&amp;" (lady "&amp;Finish!J24&amp;")")</f>
        <v>21</v>
      </c>
      <c r="B22" s="32" t="str">
        <f>Finish!L24</f>
        <v>Katherine Kilinder</v>
      </c>
      <c r="C22" s="32" t="str">
        <f>Finish!M24</f>
        <v>Chorley</v>
      </c>
      <c r="D22" s="33" t="str">
        <f>Finish!N24</f>
        <v>W40</v>
      </c>
      <c r="E22" s="34">
        <f>Finish!F24</f>
        <v>4.4502314814814814E-2</v>
      </c>
      <c r="F22" s="33" t="e">
        <f>Finish!P24</f>
        <v>#N/A</v>
      </c>
      <c r="G22" s="33" t="str">
        <f>Finish!O24</f>
        <v/>
      </c>
    </row>
    <row r="23" spans="1:7" x14ac:dyDescent="0.2">
      <c r="A23" s="33">
        <f>IF(Finish!J25="",Finish!H25,Finish!H25&amp;" (lady "&amp;Finish!J25&amp;")")</f>
        <v>22</v>
      </c>
      <c r="B23" s="32" t="str">
        <f>Finish!L25</f>
        <v>James Thomas</v>
      </c>
      <c r="C23" s="32" t="str">
        <f>Finish!M25</f>
        <v>Ramsbottom Running Club</v>
      </c>
      <c r="D23" s="33" t="str">
        <f>Finish!N25</f>
        <v>MSEN</v>
      </c>
      <c r="E23" s="34">
        <f>Finish!F25</f>
        <v>4.4513888888888888E-2</v>
      </c>
      <c r="F23" s="33" t="e">
        <f>Finish!P25</f>
        <v>#N/A</v>
      </c>
      <c r="G23" s="33" t="str">
        <f>Finish!O25</f>
        <v/>
      </c>
    </row>
    <row r="24" spans="1:7" x14ac:dyDescent="0.2">
      <c r="A24" s="33">
        <f>IF(Finish!J26="",Finish!H26,Finish!H26&amp;" (lady "&amp;Finish!J26&amp;")")</f>
        <v>23</v>
      </c>
      <c r="B24" s="32" t="str">
        <f>Finish!L26</f>
        <v>Josephine Wells</v>
      </c>
      <c r="C24" s="32" t="str">
        <f>Finish!M26</f>
        <v>Rossendale Harriers</v>
      </c>
      <c r="D24" s="33" t="str">
        <f>Finish!N26</f>
        <v>WSEN</v>
      </c>
      <c r="E24" s="34">
        <f>Finish!F26</f>
        <v>4.4733796296296292E-2</v>
      </c>
      <c r="F24" s="33" t="e">
        <f>Finish!P26</f>
        <v>#N/A</v>
      </c>
      <c r="G24" s="33" t="str">
        <f>Finish!O26</f>
        <v/>
      </c>
    </row>
    <row r="25" spans="1:7" x14ac:dyDescent="0.2">
      <c r="A25" s="33">
        <f>IF(Finish!J27="",Finish!H27,Finish!H27&amp;" (lady "&amp;Finish!J27&amp;")")</f>
        <v>24</v>
      </c>
      <c r="B25" s="32" t="str">
        <f>Finish!L27</f>
        <v>Conor Tyndall</v>
      </c>
      <c r="C25" s="32" t="str">
        <f>Finish!M27</f>
        <v>unattached</v>
      </c>
      <c r="D25" s="33" t="str">
        <f>Finish!N27</f>
        <v>MSEN</v>
      </c>
      <c r="E25" s="34">
        <f>Finish!F27</f>
        <v>4.4976851851851851E-2</v>
      </c>
      <c r="F25" s="33" t="e">
        <f>Finish!P27</f>
        <v>#N/A</v>
      </c>
      <c r="G25" s="33" t="str">
        <f>Finish!O27</f>
        <v/>
      </c>
    </row>
    <row r="26" spans="1:7" x14ac:dyDescent="0.2">
      <c r="A26" s="33">
        <f>IF(Finish!J28="",Finish!H28,Finish!H28&amp;" (lady "&amp;Finish!J28&amp;")")</f>
        <v>25</v>
      </c>
      <c r="B26" s="32" t="str">
        <f>Finish!L28</f>
        <v xml:space="preserve">Kirk Lusty </v>
      </c>
      <c r="C26" s="32" t="str">
        <f>Finish!M28</f>
        <v>Clayton Le Moors</v>
      </c>
      <c r="D26" s="33" t="str">
        <f>Finish!N28</f>
        <v>M45</v>
      </c>
      <c r="E26" s="34">
        <f>Finish!F28</f>
        <v>4.5023148148148145E-2</v>
      </c>
      <c r="F26" s="33" t="e">
        <f>Finish!P28</f>
        <v>#N/A</v>
      </c>
      <c r="G26" s="33" t="str">
        <f>Finish!O28</f>
        <v/>
      </c>
    </row>
    <row r="27" spans="1:7" ht="11.25" customHeight="1" x14ac:dyDescent="0.2">
      <c r="A27" s="33">
        <f>IF(Finish!J29="",Finish!H29,Finish!H29&amp;" (lady "&amp;Finish!J29&amp;")")</f>
        <v>26</v>
      </c>
      <c r="B27" s="32" t="str">
        <f>Finish!L29</f>
        <v>Simon Jones</v>
      </c>
      <c r="C27" s="32" t="str">
        <f>Finish!M29</f>
        <v>Ramsbottom Running Club</v>
      </c>
      <c r="D27" s="33" t="str">
        <f>Finish!N29</f>
        <v>MSEN</v>
      </c>
      <c r="E27" s="34">
        <f>Finish!F29</f>
        <v>4.5115740740740741E-2</v>
      </c>
      <c r="F27" s="33" t="e">
        <f>Finish!P29</f>
        <v>#N/A</v>
      </c>
      <c r="G27" s="33" t="str">
        <f>Finish!O29</f>
        <v/>
      </c>
    </row>
    <row r="28" spans="1:7" x14ac:dyDescent="0.2">
      <c r="A28" s="33">
        <f>IF(Finish!J30="",Finish!H30,Finish!H30&amp;" (lady "&amp;Finish!J30&amp;")")</f>
        <v>27</v>
      </c>
      <c r="B28" s="32" t="str">
        <f>Finish!L30</f>
        <v>Alex Frost</v>
      </c>
      <c r="C28" s="32" t="str">
        <f>Finish!M30</f>
        <v>Rossendale Harriers</v>
      </c>
      <c r="D28" s="33" t="str">
        <f>Finish!N30</f>
        <v>M55</v>
      </c>
      <c r="E28" s="34">
        <f>Finish!F30</f>
        <v>4.7349537037037037E-2</v>
      </c>
      <c r="F28" s="33" t="e">
        <f>Finish!P30</f>
        <v>#N/A</v>
      </c>
      <c r="G28" s="33" t="str">
        <f>Finish!O30</f>
        <v/>
      </c>
    </row>
    <row r="29" spans="1:7" x14ac:dyDescent="0.2">
      <c r="A29" s="33">
        <f>IF(Finish!J31="",Finish!H31,Finish!H31&amp;" (lady "&amp;Finish!J31&amp;")")</f>
        <v>28</v>
      </c>
      <c r="B29" s="32" t="str">
        <f>Finish!L31</f>
        <v>Sam Akerstrom</v>
      </c>
      <c r="C29" s="32" t="str">
        <f>Finish!M31</f>
        <v>Ramsbottom Running Club</v>
      </c>
      <c r="D29" s="33" t="str">
        <f>Finish!N31</f>
        <v>MSEN</v>
      </c>
      <c r="E29" s="34">
        <f>Finish!F31</f>
        <v>4.7442129629629626E-2</v>
      </c>
      <c r="F29" s="33" t="e">
        <f>Finish!P31</f>
        <v>#N/A</v>
      </c>
      <c r="G29" s="33" t="str">
        <f>Finish!O31</f>
        <v/>
      </c>
    </row>
    <row r="30" spans="1:7" x14ac:dyDescent="0.2">
      <c r="A30" s="33">
        <f>IF(Finish!J32="",Finish!H32,Finish!H32&amp;" (lady "&amp;Finish!J32&amp;")")</f>
        <v>29</v>
      </c>
      <c r="B30" s="32" t="str">
        <f>Finish!L32</f>
        <v>Andy Heys</v>
      </c>
      <c r="C30" s="32" t="str">
        <f>Finish!M32</f>
        <v>unattached</v>
      </c>
      <c r="D30" s="33" t="str">
        <f>Finish!N32</f>
        <v>M40</v>
      </c>
      <c r="E30" s="34">
        <f>Finish!F32</f>
        <v>4.7511574074074074E-2</v>
      </c>
      <c r="F30" s="33" t="e">
        <f>Finish!P32</f>
        <v>#N/A</v>
      </c>
      <c r="G30" s="33" t="str">
        <f>Finish!O32</f>
        <v/>
      </c>
    </row>
    <row r="31" spans="1:7" x14ac:dyDescent="0.2">
      <c r="A31" s="33">
        <f>IF(Finish!J33="",Finish!H33,Finish!H33&amp;" (lady "&amp;Finish!J33&amp;")")</f>
        <v>30</v>
      </c>
      <c r="B31" s="32" t="str">
        <f>Finish!L33</f>
        <v>Rachel Marshall</v>
      </c>
      <c r="C31" s="32" t="str">
        <f>Finish!M33</f>
        <v>Bury AC</v>
      </c>
      <c r="D31" s="33" t="str">
        <f>Finish!N33</f>
        <v>W45</v>
      </c>
      <c r="E31" s="34">
        <f>Finish!F33</f>
        <v>4.7546296296296302E-2</v>
      </c>
      <c r="F31" s="33" t="e">
        <f>Finish!P33</f>
        <v>#N/A</v>
      </c>
      <c r="G31" s="33" t="str">
        <f>Finish!O33</f>
        <v/>
      </c>
    </row>
    <row r="32" spans="1:7" x14ac:dyDescent="0.2">
      <c r="A32" s="33">
        <f>IF(Finish!J34="",Finish!H34,Finish!H34&amp;" (lady "&amp;Finish!J34&amp;")")</f>
        <v>31</v>
      </c>
      <c r="B32" s="32" t="str">
        <f>Finish!L34</f>
        <v>AnneMarie Hindle</v>
      </c>
      <c r="C32" s="32" t="str">
        <f>Finish!M34</f>
        <v>Rossendale Harriers</v>
      </c>
      <c r="D32" s="33" t="str">
        <f>Finish!N34</f>
        <v>W50</v>
      </c>
      <c r="E32" s="34">
        <f>Finish!F34</f>
        <v>4.7581018518518516E-2</v>
      </c>
      <c r="F32" s="33" t="e">
        <f>Finish!P34</f>
        <v>#N/A</v>
      </c>
      <c r="G32" s="33" t="str">
        <f>Finish!O34</f>
        <v/>
      </c>
    </row>
    <row r="33" spans="1:7" x14ac:dyDescent="0.2">
      <c r="A33" s="33">
        <f>IF(Finish!J36="",Finish!H36,Finish!H36&amp;" (lady "&amp;Finish!J36&amp;")")</f>
        <v>33</v>
      </c>
      <c r="B33" s="32" t="str">
        <f>Finish!L36</f>
        <v xml:space="preserve">Ian Swan </v>
      </c>
      <c r="C33" s="32" t="str">
        <f>Finish!M36</f>
        <v>Radcliffe AC</v>
      </c>
      <c r="D33" s="33" t="str">
        <f>Finish!N36</f>
        <v>M45</v>
      </c>
      <c r="E33" s="34">
        <f>Finish!F36</f>
        <v>4.7696759259259258E-2</v>
      </c>
      <c r="F33" s="33" t="e">
        <f>Finish!P36</f>
        <v>#N/A</v>
      </c>
      <c r="G33" s="33" t="str">
        <f>Finish!O36</f>
        <v/>
      </c>
    </row>
    <row r="34" spans="1:7" x14ac:dyDescent="0.2">
      <c r="A34" s="33">
        <f>IF(Finish!J37="",Finish!H37,Finish!H37&amp;" (lady "&amp;Finish!J37&amp;")")</f>
        <v>34</v>
      </c>
      <c r="B34" s="32" t="str">
        <f>Finish!L37</f>
        <v>Chris McCarthy</v>
      </c>
      <c r="C34" s="32" t="str">
        <f>Finish!M37</f>
        <v>unattached</v>
      </c>
      <c r="D34" s="33" t="str">
        <f>Finish!N37</f>
        <v>M50</v>
      </c>
      <c r="E34" s="34">
        <f>Finish!F37</f>
        <v>4.777777777777778E-2</v>
      </c>
      <c r="F34" s="33" t="e">
        <f>Finish!P37</f>
        <v>#N/A</v>
      </c>
      <c r="G34" s="33" t="str">
        <f>Finish!O37</f>
        <v/>
      </c>
    </row>
    <row r="35" spans="1:7" x14ac:dyDescent="0.2">
      <c r="A35" s="33">
        <f>IF(Finish!J38="",Finish!H38,Finish!H38&amp;" (lady "&amp;Finish!J38&amp;")")</f>
        <v>35</v>
      </c>
      <c r="B35" s="32" t="str">
        <f>Finish!L38</f>
        <v>Christian Waller</v>
      </c>
      <c r="C35" s="32" t="str">
        <f>Finish!M38</f>
        <v>Rossendale Harriers</v>
      </c>
      <c r="D35" s="33" t="str">
        <f>Finish!N38</f>
        <v>M45</v>
      </c>
      <c r="E35" s="34">
        <f>Finish!F38</f>
        <v>4.7928240740740737E-2</v>
      </c>
      <c r="F35" s="33" t="e">
        <f>Finish!P38</f>
        <v>#N/A</v>
      </c>
      <c r="G35" s="33" t="str">
        <f>Finish!O38</f>
        <v/>
      </c>
    </row>
    <row r="36" spans="1:7" x14ac:dyDescent="0.2">
      <c r="A36" s="33">
        <f>IF(Finish!J39="",Finish!H39,Finish!H39&amp;" (lady "&amp;Finish!J39&amp;")")</f>
        <v>36</v>
      </c>
      <c r="B36" s="32" t="str">
        <f>Finish!L39</f>
        <v>William Lowe</v>
      </c>
      <c r="C36" s="32" t="str">
        <f>Finish!M39</f>
        <v>Rossendale Harriers</v>
      </c>
      <c r="D36" s="33" t="str">
        <f>Finish!N39</f>
        <v>M60</v>
      </c>
      <c r="E36" s="34">
        <f>Finish!F39</f>
        <v>4.7962962962962957E-2</v>
      </c>
      <c r="F36" s="33" t="e">
        <f>Finish!P39</f>
        <v>#N/A</v>
      </c>
      <c r="G36" s="33" t="str">
        <f>Finish!O39</f>
        <v/>
      </c>
    </row>
    <row r="37" spans="1:7" x14ac:dyDescent="0.2">
      <c r="A37" s="33">
        <f>IF(Finish!J40="",Finish!H40,Finish!H40&amp;" (lady "&amp;Finish!J40&amp;")")</f>
        <v>37</v>
      </c>
      <c r="B37" s="32" t="str">
        <f>Finish!L40</f>
        <v>John Boothman</v>
      </c>
      <c r="C37" s="32" t="str">
        <f>Finish!M40</f>
        <v>Barlick Fell Runners</v>
      </c>
      <c r="D37" s="33" t="str">
        <f>Finish!N40</f>
        <v>M60</v>
      </c>
      <c r="E37" s="34">
        <f>Finish!F40</f>
        <v>4.8194444444444436E-2</v>
      </c>
      <c r="F37" s="33" t="e">
        <f>Finish!P40</f>
        <v>#N/A</v>
      </c>
      <c r="G37" s="33" t="str">
        <f>Finish!O40</f>
        <v/>
      </c>
    </row>
    <row r="38" spans="1:7" x14ac:dyDescent="0.2">
      <c r="A38" s="33">
        <f>IF(Finish!J41="",Finish!H41,Finish!H41&amp;" (lady "&amp;Finish!J41&amp;")")</f>
        <v>38</v>
      </c>
      <c r="B38" s="32" t="str">
        <f>Finish!L41</f>
        <v>Richard Butterwick</v>
      </c>
      <c r="C38" s="32" t="str">
        <f>Finish!M41</f>
        <v>Todmorden Harriers</v>
      </c>
      <c r="D38" s="33" t="str">
        <f>Finish!N41</f>
        <v>M50</v>
      </c>
      <c r="E38" s="34">
        <f>Finish!F41</f>
        <v>4.8275462962962958E-2</v>
      </c>
      <c r="F38" s="33" t="e">
        <f>Finish!P41</f>
        <v>#N/A</v>
      </c>
      <c r="G38" s="33" t="str">
        <f>Finish!O41</f>
        <v/>
      </c>
    </row>
    <row r="39" spans="1:7" x14ac:dyDescent="0.2">
      <c r="A39" s="33">
        <f>IF(Finish!J42="",Finish!H42,Finish!H42&amp;" (lady "&amp;Finish!J42&amp;")")</f>
        <v>39</v>
      </c>
      <c r="B39" s="32" t="str">
        <f>Finish!L42</f>
        <v>David Naughton</v>
      </c>
      <c r="C39" s="32" t="str">
        <f>Finish!M42</f>
        <v>Cheshire Hill Racers</v>
      </c>
      <c r="D39" s="33" t="str">
        <f>Finish!N42</f>
        <v>M60</v>
      </c>
      <c r="E39" s="34">
        <f>Finish!F42</f>
        <v>4.8587962962962965E-2</v>
      </c>
      <c r="F39" s="33" t="e">
        <f>Finish!P42</f>
        <v>#N/A</v>
      </c>
      <c r="G39" s="33" t="str">
        <f>Finish!O42</f>
        <v/>
      </c>
    </row>
    <row r="40" spans="1:7" x14ac:dyDescent="0.2">
      <c r="A40" s="33">
        <f>IF(Finish!J43="",Finish!H43,Finish!H43&amp;" (lady "&amp;Finish!J43&amp;")")</f>
        <v>40</v>
      </c>
      <c r="B40" s="32" t="str">
        <f>Finish!L43</f>
        <v>David Tomlinson</v>
      </c>
      <c r="C40" s="32" t="str">
        <f>Finish!M43</f>
        <v>Accrington Road Runners</v>
      </c>
      <c r="D40" s="33" t="str">
        <f>Finish!N43</f>
        <v>M55</v>
      </c>
      <c r="E40" s="34">
        <f>Finish!F43</f>
        <v>4.868055555555556E-2</v>
      </c>
      <c r="F40" s="33" t="e">
        <f>Finish!P43</f>
        <v>#N/A</v>
      </c>
      <c r="G40" s="33" t="str">
        <f>Finish!O43</f>
        <v/>
      </c>
    </row>
    <row r="41" spans="1:7" x14ac:dyDescent="0.2">
      <c r="A41" s="33">
        <f>IF(Finish!J44="",Finish!H44,Finish!H44&amp;" (lady "&amp;Finish!J44&amp;")")</f>
        <v>41</v>
      </c>
      <c r="B41" s="32" t="str">
        <f>Finish!L44</f>
        <v>Robert Quinn</v>
      </c>
      <c r="C41" s="32" t="str">
        <f>Finish!M44</f>
        <v>Rossendale Harriers</v>
      </c>
      <c r="D41" s="33" t="str">
        <f>Finish!N44</f>
        <v>M40</v>
      </c>
      <c r="E41" s="34">
        <f>Finish!F44</f>
        <v>4.9108796296296303E-2</v>
      </c>
      <c r="F41" s="33" t="e">
        <f>Finish!P44</f>
        <v>#N/A</v>
      </c>
      <c r="G41" s="33" t="str">
        <f>Finish!O44</f>
        <v/>
      </c>
    </row>
    <row r="42" spans="1:7" x14ac:dyDescent="0.2">
      <c r="A42" s="33">
        <f>IF(Finish!J45="",Finish!H45,Finish!H45&amp;" (lady "&amp;Finish!J45&amp;")")</f>
        <v>42</v>
      </c>
      <c r="B42" s="32" t="str">
        <f>Finish!L45</f>
        <v>Steve Randall</v>
      </c>
      <c r="C42" s="32" t="str">
        <f>Finish!M45</f>
        <v>Meltham AC</v>
      </c>
      <c r="D42" s="33" t="str">
        <f>Finish!N45</f>
        <v>M45</v>
      </c>
      <c r="E42" s="34">
        <f>Finish!F45</f>
        <v>4.9305555555555554E-2</v>
      </c>
      <c r="F42" s="33" t="e">
        <f>Finish!P45</f>
        <v>#N/A</v>
      </c>
      <c r="G42" s="33" t="str">
        <f>Finish!O45</f>
        <v/>
      </c>
    </row>
    <row r="43" spans="1:7" x14ac:dyDescent="0.2">
      <c r="A43" s="33">
        <f>IF(Finish!J46="",Finish!H46,Finish!H46&amp;" (lady "&amp;Finish!J46&amp;")")</f>
        <v>43</v>
      </c>
      <c r="B43" s="32" t="str">
        <f>Finish!L46</f>
        <v>Donna Cartwright</v>
      </c>
      <c r="C43" s="32" t="str">
        <f>Finish!M46</f>
        <v>Radcliffe AC</v>
      </c>
      <c r="D43" s="33" t="str">
        <f>Finish!N46</f>
        <v>W45</v>
      </c>
      <c r="E43" s="34">
        <f>Finish!F46</f>
        <v>4.9351851851851848E-2</v>
      </c>
      <c r="F43" s="33" t="e">
        <f>Finish!P46</f>
        <v>#N/A</v>
      </c>
      <c r="G43" s="33" t="str">
        <f>Finish!O46</f>
        <v/>
      </c>
    </row>
    <row r="44" spans="1:7" x14ac:dyDescent="0.2">
      <c r="A44" s="33">
        <f>IF(Finish!J47="",Finish!H47,Finish!H47&amp;" (lady "&amp;Finish!J47&amp;")")</f>
        <v>44</v>
      </c>
      <c r="B44" s="32" t="str">
        <f>Finish!L47</f>
        <v>Mark Hoath</v>
      </c>
      <c r="C44" s="32" t="str">
        <f>Finish!M47</f>
        <v>Meltham AC</v>
      </c>
      <c r="D44" s="33" t="str">
        <f>Finish!N47</f>
        <v>M45</v>
      </c>
      <c r="E44" s="34">
        <f>Finish!F47</f>
        <v>4.9537037037037039E-2</v>
      </c>
      <c r="F44" s="33" t="e">
        <f>Finish!P47</f>
        <v>#N/A</v>
      </c>
      <c r="G44" s="33" t="str">
        <f>Finish!O47</f>
        <v/>
      </c>
    </row>
    <row r="45" spans="1:7" x14ac:dyDescent="0.2">
      <c r="A45" s="33">
        <f>IF(Finish!J48="",Finish!H48,Finish!H48&amp;" (lady "&amp;Finish!J48&amp;")")</f>
        <v>45</v>
      </c>
      <c r="B45" s="32" t="str">
        <f>Finish!L48</f>
        <v>James Stables</v>
      </c>
      <c r="C45" s="32" t="str">
        <f>Finish!M48</f>
        <v>Meltham AC</v>
      </c>
      <c r="D45" s="33" t="str">
        <f>Finish!N48</f>
        <v>M45</v>
      </c>
      <c r="E45" s="34">
        <f>Finish!F48</f>
        <v>4.9548611111111113E-2</v>
      </c>
      <c r="F45" s="33" t="e">
        <f>Finish!P48</f>
        <v>#N/A</v>
      </c>
      <c r="G45" s="33" t="str">
        <f>Finish!O48</f>
        <v/>
      </c>
    </row>
    <row r="46" spans="1:7" x14ac:dyDescent="0.2">
      <c r="A46" s="33">
        <f>IF(Finish!J49="",Finish!H49,Finish!H49&amp;" (lady "&amp;Finish!J49&amp;")")</f>
        <v>46</v>
      </c>
      <c r="B46" s="32" t="str">
        <f>Finish!L49</f>
        <v>Mary O'Gorman</v>
      </c>
      <c r="C46" s="32" t="str">
        <f>Finish!M49</f>
        <v>Bowland</v>
      </c>
      <c r="D46" s="33" t="str">
        <f>Finish!N49</f>
        <v>WSEN</v>
      </c>
      <c r="E46" s="34">
        <f>Finish!F49</f>
        <v>5.0092592592592584E-2</v>
      </c>
      <c r="F46" s="33" t="e">
        <f>Finish!P49</f>
        <v>#N/A</v>
      </c>
      <c r="G46" s="33" t="str">
        <f>Finish!O49</f>
        <v/>
      </c>
    </row>
    <row r="47" spans="1:7" x14ac:dyDescent="0.2">
      <c r="A47" s="33">
        <f>IF(Finish!J50="",Finish!H50,Finish!H50&amp;" (lady "&amp;Finish!J50&amp;")")</f>
        <v>47</v>
      </c>
      <c r="B47" s="32" t="str">
        <f>Finish!L50</f>
        <v>Ian Bury</v>
      </c>
      <c r="C47" s="32" t="str">
        <f>Finish!M50</f>
        <v>unattached</v>
      </c>
      <c r="D47" s="33" t="str">
        <f>Finish!N50</f>
        <v>M55</v>
      </c>
      <c r="E47" s="34">
        <f>Finish!F50</f>
        <v>5.2488425925925924E-2</v>
      </c>
      <c r="F47" s="33" t="e">
        <f>Finish!P50</f>
        <v>#N/A</v>
      </c>
      <c r="G47" s="33" t="str">
        <f>Finish!O50</f>
        <v/>
      </c>
    </row>
    <row r="48" spans="1:7" x14ac:dyDescent="0.2">
      <c r="A48" s="33">
        <f>IF(Finish!J51="",Finish!H51,Finish!H51&amp;" (lady "&amp;Finish!J51&amp;")")</f>
        <v>48</v>
      </c>
      <c r="B48" s="32" t="str">
        <f>Finish!L51</f>
        <v>Caroline Harding</v>
      </c>
      <c r="C48" s="32" t="str">
        <f>Finish!M51</f>
        <v>Pudsey and Bramley</v>
      </c>
      <c r="D48" s="33" t="str">
        <f>Finish!N51</f>
        <v>W50</v>
      </c>
      <c r="E48" s="34">
        <f>Finish!F51</f>
        <v>5.2615740740740741E-2</v>
      </c>
      <c r="F48" s="33" t="e">
        <f>Finish!P51</f>
        <v>#N/A</v>
      </c>
      <c r="G48" s="33" t="str">
        <f>Finish!O51</f>
        <v/>
      </c>
    </row>
    <row r="49" spans="1:7" x14ac:dyDescent="0.2">
      <c r="A49" s="33">
        <f>IF(Finish!J52="",Finish!H52,Finish!H52&amp;" (lady "&amp;Finish!J52&amp;")")</f>
        <v>49</v>
      </c>
      <c r="B49" s="32" t="str">
        <f>Finish!L52</f>
        <v>Graham Barnes</v>
      </c>
      <c r="C49" s="32" t="str">
        <f>Finish!M52</f>
        <v>unattached</v>
      </c>
      <c r="D49" s="33" t="str">
        <f>Finish!N52</f>
        <v>M65</v>
      </c>
      <c r="E49" s="34">
        <f>Finish!F52</f>
        <v>5.2650462962962961E-2</v>
      </c>
      <c r="F49" s="33" t="e">
        <f>Finish!P52</f>
        <v>#N/A</v>
      </c>
      <c r="G49" s="33" t="str">
        <f>Finish!O52</f>
        <v/>
      </c>
    </row>
    <row r="50" spans="1:7" x14ac:dyDescent="0.2">
      <c r="A50" s="33">
        <f>IF(Finish!J53="",Finish!H53,Finish!H53&amp;" (lady "&amp;Finish!J53&amp;")")</f>
        <v>50</v>
      </c>
      <c r="B50" s="32" t="str">
        <f>Finish!L53</f>
        <v>Andy Holden</v>
      </c>
      <c r="C50" s="32" t="str">
        <f>Finish!M53</f>
        <v>Achille Ratti</v>
      </c>
      <c r="D50" s="33" t="str">
        <f>Finish!N53</f>
        <v>M55</v>
      </c>
      <c r="E50" s="34">
        <f>Finish!F53</f>
        <v>5.2974537037037035E-2</v>
      </c>
      <c r="F50" s="33" t="e">
        <f>Finish!P53</f>
        <v>#N/A</v>
      </c>
      <c r="G50" s="33" t="str">
        <f>Finish!O53</f>
        <v/>
      </c>
    </row>
    <row r="51" spans="1:7" x14ac:dyDescent="0.2">
      <c r="A51" s="33">
        <f>IF(Finish!J54="",Finish!H54,Finish!H54&amp;" (lady "&amp;Finish!J54&amp;")")</f>
        <v>51</v>
      </c>
      <c r="B51" s="32" t="str">
        <f>Finish!L54</f>
        <v>Lee Entwistle</v>
      </c>
      <c r="C51" s="32" t="str">
        <f>Finish!M54</f>
        <v>Ramsbottom Running Club</v>
      </c>
      <c r="D51" s="33" t="str">
        <f>Finish!N54</f>
        <v>M45</v>
      </c>
      <c r="E51" s="34">
        <f>Finish!F54</f>
        <v>5.3229166666666661E-2</v>
      </c>
      <c r="F51" s="33" t="e">
        <f>Finish!P54</f>
        <v>#N/A</v>
      </c>
      <c r="G51" s="33" t="str">
        <f>Finish!O54</f>
        <v/>
      </c>
    </row>
    <row r="52" spans="1:7" x14ac:dyDescent="0.2">
      <c r="A52" s="33">
        <f>IF(Finish!J55="",Finish!H55,Finish!H55&amp;" (lady "&amp;Finish!J55&amp;")")</f>
        <v>52</v>
      </c>
      <c r="B52" s="32" t="str">
        <f>Finish!L55</f>
        <v>Karon Forster</v>
      </c>
      <c r="C52" s="32" t="str">
        <f>Finish!M55</f>
        <v>Spectrum Striders</v>
      </c>
      <c r="D52" s="33" t="str">
        <f>Finish!N55</f>
        <v>W60</v>
      </c>
      <c r="E52" s="34">
        <f>Finish!F55</f>
        <v>5.3333333333333337E-2</v>
      </c>
      <c r="F52" s="33" t="e">
        <f>Finish!P55</f>
        <v>#N/A</v>
      </c>
      <c r="G52" s="33" t="str">
        <f>Finish!O55</f>
        <v/>
      </c>
    </row>
    <row r="53" spans="1:7" x14ac:dyDescent="0.2">
      <c r="A53" s="33">
        <f>IF(Finish!J56="",Finish!H56,Finish!H56&amp;" (lady "&amp;Finish!J56&amp;")")</f>
        <v>53</v>
      </c>
      <c r="B53" s="32" t="str">
        <f>Finish!L56</f>
        <v>Francis Wooff</v>
      </c>
      <c r="C53" s="32" t="str">
        <f>Finish!M56</f>
        <v xml:space="preserve">Calder Valley </v>
      </c>
      <c r="D53" s="33" t="str">
        <f>Finish!N56</f>
        <v>M60</v>
      </c>
      <c r="E53" s="34">
        <f>Finish!F56</f>
        <v>5.3449074074074072E-2</v>
      </c>
      <c r="F53" s="33" t="e">
        <f>Finish!P56</f>
        <v>#N/A</v>
      </c>
      <c r="G53" s="33" t="str">
        <f>Finish!O56</f>
        <v/>
      </c>
    </row>
    <row r="54" spans="1:7" x14ac:dyDescent="0.2">
      <c r="A54" s="33">
        <f>IF(Finish!J57="",Finish!H57,Finish!H57&amp;" (lady "&amp;Finish!J57&amp;")")</f>
        <v>54</v>
      </c>
      <c r="B54" s="32" t="str">
        <f>Finish!L57</f>
        <v>Carolyn Tregaskis</v>
      </c>
      <c r="C54" s="32" t="str">
        <f>Finish!M57</f>
        <v>Rossendale Harriers</v>
      </c>
      <c r="D54" s="33" t="str">
        <f>Finish!N57</f>
        <v>W55</v>
      </c>
      <c r="E54" s="34">
        <f>Finish!F57</f>
        <v>5.364583333333333E-2</v>
      </c>
      <c r="F54" s="33" t="e">
        <f>Finish!P57</f>
        <v>#N/A</v>
      </c>
      <c r="G54" s="33" t="str">
        <f>Finish!O57</f>
        <v/>
      </c>
    </row>
    <row r="55" spans="1:7" x14ac:dyDescent="0.2">
      <c r="A55" s="33">
        <f>IF(Finish!J58="",Finish!H58,Finish!H58&amp;" (lady "&amp;Finish!J58&amp;")")</f>
        <v>55</v>
      </c>
      <c r="B55" s="32" t="str">
        <f>Finish!L58</f>
        <v>Craig Wilkinson</v>
      </c>
      <c r="C55" s="32" t="str">
        <f>Finish!M58</f>
        <v>Blackburn Road Runners</v>
      </c>
      <c r="D55" s="33" t="str">
        <f>Finish!N58</f>
        <v>M55</v>
      </c>
      <c r="E55" s="34">
        <f>Finish!F58</f>
        <v>5.3773148148148146E-2</v>
      </c>
      <c r="F55" s="33" t="e">
        <f>Finish!P58</f>
        <v>#N/A</v>
      </c>
      <c r="G55" s="33" t="str">
        <f>Finish!O58</f>
        <v/>
      </c>
    </row>
    <row r="56" spans="1:7" x14ac:dyDescent="0.2">
      <c r="A56" s="33">
        <f>IF(Finish!J59="",Finish!H59,Finish!H59&amp;" (lady "&amp;Finish!J59&amp;")")</f>
        <v>56</v>
      </c>
      <c r="B56" s="32" t="str">
        <f>Finish!L59</f>
        <v xml:space="preserve">John Vaughan </v>
      </c>
      <c r="C56" s="32" t="str">
        <f>Finish!M59</f>
        <v>Made by Mountains</v>
      </c>
      <c r="D56" s="33" t="str">
        <f>Finish!N59</f>
        <v>M40</v>
      </c>
      <c r="E56" s="34">
        <f>Finish!F59</f>
        <v>5.4120370370370367E-2</v>
      </c>
      <c r="F56" s="33" t="e">
        <f>Finish!P59</f>
        <v>#N/A</v>
      </c>
      <c r="G56" s="33" t="str">
        <f>Finish!O59</f>
        <v/>
      </c>
    </row>
    <row r="57" spans="1:7" x14ac:dyDescent="0.2">
      <c r="A57" s="33">
        <f>IF(Finish!J60="",Finish!H60,Finish!H60&amp;" (lady "&amp;Finish!J60&amp;")")</f>
        <v>57</v>
      </c>
      <c r="B57" s="32" t="str">
        <f>Finish!L60</f>
        <v>Joanne Cleaver</v>
      </c>
      <c r="C57" s="32" t="str">
        <f>Finish!M60</f>
        <v>Rossendale Harriers</v>
      </c>
      <c r="D57" s="33" t="str">
        <f>Finish!N60</f>
        <v>W40</v>
      </c>
      <c r="E57" s="34">
        <f>Finish!F60</f>
        <v>5.466435185185186E-2</v>
      </c>
      <c r="F57" s="33" t="e">
        <f>Finish!P60</f>
        <v>#N/A</v>
      </c>
      <c r="G57" s="33" t="str">
        <f>Finish!O60</f>
        <v/>
      </c>
    </row>
    <row r="58" spans="1:7" x14ac:dyDescent="0.2">
      <c r="A58" s="33">
        <f>IF(Finish!J61="",Finish!H61,Finish!H61&amp;" (lady "&amp;Finish!J61&amp;")")</f>
        <v>58</v>
      </c>
      <c r="B58" s="32" t="str">
        <f>Finish!L61</f>
        <v>Tony Steward</v>
      </c>
      <c r="C58" s="32" t="str">
        <f>Finish!M61</f>
        <v xml:space="preserve">Calder Valley </v>
      </c>
      <c r="D58" s="33" t="str">
        <f>Finish!N61</f>
        <v>M70</v>
      </c>
      <c r="E58" s="34">
        <f>Finish!F61</f>
        <v>5.5034722222222221E-2</v>
      </c>
      <c r="F58" s="33" t="e">
        <f>Finish!P61</f>
        <v>#N/A</v>
      </c>
      <c r="G58" s="33" t="str">
        <f>Finish!O61</f>
        <v/>
      </c>
    </row>
    <row r="59" spans="1:7" x14ac:dyDescent="0.2">
      <c r="A59" s="33">
        <f>IF(Finish!J62="",Finish!H62,Finish!H62&amp;" (lady "&amp;Finish!J62&amp;")")</f>
        <v>59</v>
      </c>
      <c r="B59" s="32" t="str">
        <f>Finish!L62</f>
        <v>Peter Browning</v>
      </c>
      <c r="C59" s="32" t="str">
        <f>Finish!M62</f>
        <v>Clayton Le Moors</v>
      </c>
      <c r="D59" s="33" t="str">
        <f>Finish!N62</f>
        <v>M60</v>
      </c>
      <c r="E59" s="34">
        <f>Finish!F62</f>
        <v>5.5358796296296302E-2</v>
      </c>
      <c r="F59" s="33" t="e">
        <f>Finish!P62</f>
        <v>#N/A</v>
      </c>
      <c r="G59" s="33" t="str">
        <f>Finish!O62</f>
        <v/>
      </c>
    </row>
    <row r="60" spans="1:7" x14ac:dyDescent="0.2">
      <c r="A60" s="33">
        <f>IF(Finish!J63="",Finish!H63,Finish!H63&amp;" (lady "&amp;Finish!J63&amp;")")</f>
        <v>60</v>
      </c>
      <c r="B60" s="32" t="str">
        <f>Finish!L63</f>
        <v>Lisa Ingham</v>
      </c>
      <c r="C60" s="32" t="str">
        <f>Finish!M63</f>
        <v>Blackburn Road Runners</v>
      </c>
      <c r="D60" s="33" t="str">
        <f>Finish!N63</f>
        <v>W50</v>
      </c>
      <c r="E60" s="34">
        <f>Finish!F63</f>
        <v>5.7708333333333334E-2</v>
      </c>
      <c r="F60" s="33" t="e">
        <f>Finish!P63</f>
        <v>#N/A</v>
      </c>
      <c r="G60" s="33" t="str">
        <f>Finish!O63</f>
        <v/>
      </c>
    </row>
    <row r="61" spans="1:7" x14ac:dyDescent="0.2">
      <c r="A61" s="33">
        <f>IF(Finish!J64="",Finish!H64,Finish!H64&amp;" (lady "&amp;Finish!J64&amp;")")</f>
        <v>61</v>
      </c>
      <c r="B61" s="32" t="str">
        <f>Finish!L64</f>
        <v>Martin O'Gorman</v>
      </c>
      <c r="C61" s="32" t="str">
        <f>Finish!M64</f>
        <v>Bowland</v>
      </c>
      <c r="D61" s="33" t="str">
        <f>Finish!N64</f>
        <v>M50</v>
      </c>
      <c r="E61" s="34">
        <f>Finish!F64</f>
        <v>5.7743055555555554E-2</v>
      </c>
      <c r="F61" s="33" t="e">
        <f>Finish!P64</f>
        <v>#N/A</v>
      </c>
      <c r="G61" s="33" t="str">
        <f>Finish!O64</f>
        <v/>
      </c>
    </row>
    <row r="62" spans="1:7" x14ac:dyDescent="0.2">
      <c r="A62" s="33">
        <f>IF(Finish!J65="",Finish!H65,Finish!H65&amp;" (lady "&amp;Finish!J65&amp;")")</f>
        <v>62</v>
      </c>
      <c r="B62" s="32" t="str">
        <f>Finish!L65</f>
        <v>Neil Hindle</v>
      </c>
      <c r="C62" s="32" t="str">
        <f>Finish!M65</f>
        <v>FRA</v>
      </c>
      <c r="D62" s="33" t="str">
        <f>Finish!N65</f>
        <v>M65</v>
      </c>
      <c r="E62" s="34">
        <f>Finish!F65</f>
        <v>5.7789351851851849E-2</v>
      </c>
      <c r="F62" s="33" t="e">
        <f>Finish!P65</f>
        <v>#N/A</v>
      </c>
      <c r="G62" s="33" t="str">
        <f>Finish!O65</f>
        <v/>
      </c>
    </row>
    <row r="63" spans="1:7" x14ac:dyDescent="0.2">
      <c r="A63" s="33">
        <f>IF(Finish!J66="",Finish!H66,Finish!H66&amp;" (lady "&amp;Finish!J66&amp;")")</f>
        <v>63</v>
      </c>
      <c r="B63" s="32" t="str">
        <f>Finish!L66</f>
        <v>Craig Wellens</v>
      </c>
      <c r="C63" s="32" t="str">
        <f>Finish!M66</f>
        <v>Rossendale Harriers</v>
      </c>
      <c r="D63" s="33" t="str">
        <f>Finish!N66</f>
        <v>M50</v>
      </c>
      <c r="E63" s="34">
        <f>Finish!F66</f>
        <v>5.7928240740740738E-2</v>
      </c>
      <c r="F63" s="33" t="e">
        <f>Finish!P66</f>
        <v>#N/A</v>
      </c>
      <c r="G63" s="33" t="str">
        <f>Finish!O66</f>
        <v/>
      </c>
    </row>
    <row r="64" spans="1:7" x14ac:dyDescent="0.2">
      <c r="A64" s="33">
        <f>IF(Finish!J67="",Finish!H67,Finish!H67&amp;" (lady "&amp;Finish!J67&amp;")")</f>
        <v>64</v>
      </c>
      <c r="B64" s="32" t="str">
        <f>Finish!L67</f>
        <v>James Richardson</v>
      </c>
      <c r="C64" s="32" t="str">
        <f>Finish!M67</f>
        <v>Todmorden Harriers</v>
      </c>
      <c r="D64" s="33" t="str">
        <f>Finish!N67</f>
        <v>M45</v>
      </c>
      <c r="E64" s="34">
        <f>Finish!F67</f>
        <v>5.8287037037037033E-2</v>
      </c>
      <c r="F64" s="33" t="e">
        <f>Finish!P67</f>
        <v>#N/A</v>
      </c>
      <c r="G64" s="33" t="str">
        <f>Finish!O67</f>
        <v/>
      </c>
    </row>
    <row r="65" spans="1:7" x14ac:dyDescent="0.2">
      <c r="A65" s="33">
        <f>IF(Finish!J68="",Finish!H68,Finish!H68&amp;" (lady "&amp;Finish!J68&amp;")")</f>
        <v>65</v>
      </c>
      <c r="B65" s="32" t="str">
        <f>Finish!L68</f>
        <v>Isabel Akerstrom</v>
      </c>
      <c r="C65" s="32" t="str">
        <f>Finish!M68</f>
        <v>Ramsbottom Running Club</v>
      </c>
      <c r="D65" s="33" t="str">
        <f>Finish!N68</f>
        <v>WSEN</v>
      </c>
      <c r="E65" s="34">
        <f>Finish!F68</f>
        <v>5.8506944444444438E-2</v>
      </c>
      <c r="F65" s="33" t="e">
        <f>Finish!P68</f>
        <v>#N/A</v>
      </c>
      <c r="G65" s="33" t="str">
        <f>Finish!O68</f>
        <v/>
      </c>
    </row>
    <row r="66" spans="1:7" x14ac:dyDescent="0.2">
      <c r="A66" s="33">
        <f>IF(Finish!J69="",Finish!H69,Finish!H69&amp;" (lady "&amp;Finish!J69&amp;")")</f>
        <v>66</v>
      </c>
      <c r="B66" s="32" t="str">
        <f>Finish!L69</f>
        <v>Ian Smith</v>
      </c>
      <c r="C66" s="32" t="str">
        <f>Finish!M69</f>
        <v>Ribble Valley Runners</v>
      </c>
      <c r="D66" s="33" t="str">
        <f>Finish!N69</f>
        <v>M70</v>
      </c>
      <c r="E66" s="34">
        <f>Finish!F69</f>
        <v>5.9062499999999997E-2</v>
      </c>
      <c r="F66" s="33" t="e">
        <f>Finish!P69</f>
        <v>#N/A</v>
      </c>
      <c r="G66" s="33" t="str">
        <f>Finish!O69</f>
        <v/>
      </c>
    </row>
    <row r="67" spans="1:7" x14ac:dyDescent="0.2">
      <c r="A67" s="33">
        <f>IF(Finish!J70="",Finish!H70,Finish!H70&amp;" (lady "&amp;Finish!J70&amp;")")</f>
        <v>67</v>
      </c>
      <c r="B67" s="32" t="str">
        <f>Finish!L70</f>
        <v>Sophie Cunningham</v>
      </c>
      <c r="C67" s="32" t="str">
        <f>Finish!M70</f>
        <v>Todmorden Harriers</v>
      </c>
      <c r="D67" s="33" t="str">
        <f>Finish!N70</f>
        <v>W40</v>
      </c>
      <c r="E67" s="34">
        <f>Finish!F70</f>
        <v>5.9108796296296305E-2</v>
      </c>
      <c r="F67" s="33" t="e">
        <f>Finish!P70</f>
        <v>#N/A</v>
      </c>
      <c r="G67" s="33" t="str">
        <f>Finish!O70</f>
        <v/>
      </c>
    </row>
    <row r="68" spans="1:7" x14ac:dyDescent="0.2">
      <c r="A68" s="33">
        <f>IF(Finish!J71="",Finish!H71,Finish!H71&amp;" (lady "&amp;Finish!J71&amp;")")</f>
        <v>68</v>
      </c>
      <c r="B68" s="32" t="str">
        <f>Finish!L71</f>
        <v>Yvonne Booth</v>
      </c>
      <c r="C68" s="32" t="str">
        <f>Finish!M71</f>
        <v>Ramsbottom Running Club</v>
      </c>
      <c r="D68" s="33" t="str">
        <f>Finish!N71</f>
        <v>W50</v>
      </c>
      <c r="E68" s="34">
        <f>Finish!F71</f>
        <v>5.9652777777777777E-2</v>
      </c>
      <c r="F68" s="33" t="e">
        <f>Finish!P71</f>
        <v>#N/A</v>
      </c>
      <c r="G68" s="33" t="str">
        <f>Finish!O71</f>
        <v/>
      </c>
    </row>
    <row r="69" spans="1:7" x14ac:dyDescent="0.2">
      <c r="A69" s="33">
        <f>IF(Finish!J72="",Finish!H72,Finish!H72&amp;" (lady "&amp;Finish!J72&amp;")")</f>
        <v>69</v>
      </c>
      <c r="B69" s="32" t="str">
        <f>Finish!L72</f>
        <v>Paul King</v>
      </c>
      <c r="C69" s="32" t="str">
        <f>Finish!M72</f>
        <v>Ramsbottom Running Club</v>
      </c>
      <c r="D69" s="33" t="str">
        <f>Finish!N72</f>
        <v>M50</v>
      </c>
      <c r="E69" s="34">
        <f>Finish!F72</f>
        <v>5.966435185185185E-2</v>
      </c>
      <c r="F69" s="33" t="e">
        <f>Finish!P72</f>
        <v>#N/A</v>
      </c>
      <c r="G69" s="33" t="str">
        <f>Finish!O72</f>
        <v/>
      </c>
    </row>
    <row r="70" spans="1:7" x14ac:dyDescent="0.2">
      <c r="A70" s="33">
        <f>IF(Finish!J73="",Finish!H73,Finish!H73&amp;" (lady "&amp;Finish!J73&amp;")")</f>
        <v>70</v>
      </c>
      <c r="B70" s="32" t="str">
        <f>Finish!L73</f>
        <v>Jon Nolan</v>
      </c>
      <c r="C70" s="32" t="str">
        <f>Finish!M73</f>
        <v>Ramsbottom Running Club</v>
      </c>
      <c r="D70" s="33" t="str">
        <f>Finish!N73</f>
        <v>M50</v>
      </c>
      <c r="E70" s="34">
        <f>Finish!F73</f>
        <v>5.9675925925925931E-2</v>
      </c>
      <c r="F70" s="33" t="e">
        <f>Finish!P73</f>
        <v>#N/A</v>
      </c>
      <c r="G70" s="33" t="str">
        <f>Finish!O73</f>
        <v/>
      </c>
    </row>
    <row r="71" spans="1:7" x14ac:dyDescent="0.2">
      <c r="A71" s="33">
        <f>IF(Finish!J74="",Finish!H74,Finish!H74&amp;" (lady "&amp;Finish!J74&amp;")")</f>
        <v>71</v>
      </c>
      <c r="B71" s="32" t="str">
        <f>Finish!L74</f>
        <v>Margaret Morley</v>
      </c>
      <c r="C71" s="32" t="str">
        <f>Finish!M74</f>
        <v>Blackburn Road Runners</v>
      </c>
      <c r="D71" s="33" t="str">
        <f>Finish!N74</f>
        <v>W50</v>
      </c>
      <c r="E71" s="34">
        <f>Finish!F74</f>
        <v>5.9930555555555549E-2</v>
      </c>
      <c r="F71" s="33" t="e">
        <f>Finish!P74</f>
        <v>#N/A</v>
      </c>
      <c r="G71" s="33" t="str">
        <f>Finish!O74</f>
        <v/>
      </c>
    </row>
    <row r="72" spans="1:7" x14ac:dyDescent="0.2">
      <c r="A72" s="33">
        <f>IF(Finish!J75="",Finish!H75,Finish!H75&amp;" (lady "&amp;Finish!J75&amp;")")</f>
        <v>72</v>
      </c>
      <c r="B72" s="32" t="str">
        <f>Finish!L75</f>
        <v>Mark Henderson</v>
      </c>
      <c r="C72" s="32" t="str">
        <f>Finish!M75</f>
        <v>Holmfirth Harriers</v>
      </c>
      <c r="D72" s="33" t="str">
        <f>Finish!N75</f>
        <v>M60</v>
      </c>
      <c r="E72" s="34">
        <f>Finish!F75</f>
        <v>6.5358796296296304E-2</v>
      </c>
      <c r="F72" s="33" t="e">
        <f>Finish!P75</f>
        <v>#N/A</v>
      </c>
      <c r="G72" s="33" t="str">
        <f>Finish!O75</f>
        <v/>
      </c>
    </row>
    <row r="73" spans="1:7" x14ac:dyDescent="0.2">
      <c r="A73" s="33">
        <f>IF(Finish!J76="",Finish!H76,Finish!H76&amp;" (lady "&amp;Finish!J76&amp;")")</f>
        <v>73</v>
      </c>
      <c r="B73" s="32" t="str">
        <f>Finish!L76</f>
        <v>Steven Allcock</v>
      </c>
      <c r="C73" s="32" t="str">
        <f>Finish!M76</f>
        <v>unattached</v>
      </c>
      <c r="D73" s="33" t="str">
        <f>Finish!N76</f>
        <v>M60</v>
      </c>
      <c r="E73" s="34">
        <f>Finish!F76</f>
        <v>6.5428240740740731E-2</v>
      </c>
      <c r="F73" s="33" t="e">
        <f>Finish!P76</f>
        <v>#N/A</v>
      </c>
      <c r="G73" s="33" t="str">
        <f>Finish!O76</f>
        <v/>
      </c>
    </row>
    <row r="74" spans="1:7" x14ac:dyDescent="0.2">
      <c r="A74" s="33">
        <f>IF(Finish!J77="",Finish!H77,Finish!H77&amp;" (lady "&amp;Finish!J77&amp;")")</f>
        <v>74</v>
      </c>
      <c r="B74" s="32" t="str">
        <f>Finish!L77</f>
        <v>William Murgatroyd</v>
      </c>
      <c r="C74" s="32" t="str">
        <f>Finish!M77</f>
        <v>unattached</v>
      </c>
      <c r="D74" s="33" t="str">
        <f>Finish!N77</f>
        <v>M70</v>
      </c>
      <c r="E74" s="34">
        <f>Finish!F77</f>
        <v>6.671296296296296E-2</v>
      </c>
      <c r="F74" s="33" t="e">
        <f>Finish!P77</f>
        <v>#N/A</v>
      </c>
      <c r="G74" s="33" t="str">
        <f>Finish!O77</f>
        <v/>
      </c>
    </row>
    <row r="75" spans="1:7" x14ac:dyDescent="0.2">
      <c r="A75" s="33">
        <f>IF(Finish!J78="",Finish!H78,Finish!H78&amp;" (lady "&amp;Finish!J78&amp;")")</f>
        <v>75</v>
      </c>
      <c r="B75" s="32" t="str">
        <f>Finish!L78</f>
        <v>Karen Doherty</v>
      </c>
      <c r="C75" s="32" t="str">
        <f>Finish!M78</f>
        <v>Radcliffe AC</v>
      </c>
      <c r="D75" s="33" t="str">
        <f>Finish!N78</f>
        <v>W50</v>
      </c>
      <c r="E75" s="34">
        <f>Finish!F78</f>
        <v>6.7534722222222218E-2</v>
      </c>
      <c r="F75" s="33" t="e">
        <f>Finish!P78</f>
        <v>#N/A</v>
      </c>
      <c r="G75" s="33" t="str">
        <f>Finish!O78</f>
        <v/>
      </c>
    </row>
    <row r="76" spans="1:7" x14ac:dyDescent="0.2">
      <c r="A76" s="33">
        <f>IF(Finish!J79="",Finish!H79,Finish!H79&amp;" (lady "&amp;Finish!J79&amp;")")</f>
        <v>76</v>
      </c>
      <c r="B76" s="32" t="str">
        <f>Finish!L79</f>
        <v>Linda Edmondson</v>
      </c>
      <c r="C76" s="32" t="str">
        <f>Finish!M79</f>
        <v>WFRA</v>
      </c>
      <c r="D76" s="33" t="str">
        <f>Finish!N79</f>
        <v>W60</v>
      </c>
      <c r="E76" s="34">
        <f>Finish!F79</f>
        <v>6.8136574074074072E-2</v>
      </c>
      <c r="F76" s="33" t="e">
        <f>Finish!P79</f>
        <v>#N/A</v>
      </c>
      <c r="G76" s="33" t="str">
        <f>Finish!O79</f>
        <v/>
      </c>
    </row>
    <row r="77" spans="1:7" x14ac:dyDescent="0.2">
      <c r="A77" s="33">
        <f>IF(Finish!J80="",Finish!H80,Finish!H80&amp;" (lady "&amp;Finish!J80&amp;")")</f>
        <v>77</v>
      </c>
      <c r="B77" s="32" t="str">
        <f>Finish!L80</f>
        <v>David Banks</v>
      </c>
      <c r="C77" s="32" t="str">
        <f>Finish!M80</f>
        <v>unattached</v>
      </c>
      <c r="D77" s="33" t="str">
        <f>Finish!N80</f>
        <v>M65</v>
      </c>
      <c r="E77" s="34">
        <f>Finish!F80</f>
        <v>6.822916666666666E-2</v>
      </c>
      <c r="F77" s="33" t="e">
        <f>Finish!P80</f>
        <v>#N/A</v>
      </c>
      <c r="G77" s="33" t="str">
        <f>Finish!O80</f>
        <v/>
      </c>
    </row>
    <row r="78" spans="1:7" x14ac:dyDescent="0.2">
      <c r="A78" s="33">
        <f>IF(Finish!J81="",Finish!H81,Finish!H81&amp;" (lady "&amp;Finish!J81&amp;")")</f>
        <v>78</v>
      </c>
      <c r="B78" s="32" t="str">
        <f>Finish!L81</f>
        <v>Cecilia Woods</v>
      </c>
      <c r="C78" s="32" t="str">
        <f>Finish!M81</f>
        <v>Ramsbottom Running Club</v>
      </c>
      <c r="D78" s="33" t="str">
        <f>Finish!N81</f>
        <v>W60</v>
      </c>
      <c r="E78" s="34">
        <f>Finish!F81</f>
        <v>6.8252314814814821E-2</v>
      </c>
      <c r="F78" s="33" t="e">
        <f>Finish!P81</f>
        <v>#N/A</v>
      </c>
      <c r="G78" s="33" t="str">
        <f>Finish!O81</f>
        <v/>
      </c>
    </row>
    <row r="79" spans="1:7" x14ac:dyDescent="0.2">
      <c r="A79" s="33">
        <f>IF(Finish!J82="",Finish!H82,Finish!H82&amp;" (lady "&amp;Finish!J82&amp;")")</f>
        <v>79</v>
      </c>
      <c r="B79" s="32" t="str">
        <f>Finish!L82</f>
        <v>Natalie Ormerod</v>
      </c>
      <c r="C79" s="32" t="str">
        <f>Finish!M82</f>
        <v>Ramsbottom Running Club</v>
      </c>
      <c r="D79" s="33" t="str">
        <f>Finish!N82</f>
        <v>W45</v>
      </c>
      <c r="E79" s="34">
        <f>Finish!F82</f>
        <v>6.8275462962962954E-2</v>
      </c>
      <c r="F79" s="33" t="e">
        <f>Finish!P82</f>
        <v>#N/A</v>
      </c>
      <c r="G79" s="33" t="str">
        <f>Finish!O82</f>
        <v/>
      </c>
    </row>
    <row r="80" spans="1:7" x14ac:dyDescent="0.2">
      <c r="A80" s="33">
        <f>IF(Finish!J83="",Finish!H83,Finish!H83&amp;" (lady "&amp;Finish!J83&amp;")")</f>
        <v>80</v>
      </c>
      <c r="B80" s="32" t="str">
        <f>Finish!L83</f>
        <v>Stephen Crowe</v>
      </c>
      <c r="C80" s="32" t="str">
        <f>Finish!M83</f>
        <v>Radcliffe AC</v>
      </c>
      <c r="D80" s="33" t="str">
        <f>Finish!N83</f>
        <v>M60</v>
      </c>
      <c r="E80" s="34">
        <f>Finish!F83</f>
        <v>7.0671296296296301E-2</v>
      </c>
      <c r="F80" s="33" t="e">
        <f>Finish!P83</f>
        <v>#N/A</v>
      </c>
      <c r="G80" s="33" t="str">
        <f>Finish!O83</f>
        <v/>
      </c>
    </row>
    <row r="81" spans="1:7" x14ac:dyDescent="0.2">
      <c r="A81" s="33">
        <f>IF(Finish!J84="",Finish!H84,Finish!H84&amp;" (lady "&amp;Finish!J84&amp;")")</f>
        <v>81</v>
      </c>
      <c r="B81" s="32" t="str">
        <f>Finish!L84</f>
        <v>Liam Moden</v>
      </c>
      <c r="C81" s="32" t="str">
        <f>Finish!M84</f>
        <v>Accrington Road Runners</v>
      </c>
      <c r="D81" s="33" t="str">
        <f>Finish!N84</f>
        <v>M55</v>
      </c>
      <c r="E81" s="34">
        <f>Finish!F84</f>
        <v>7.2511574074074076E-2</v>
      </c>
      <c r="F81" s="33" t="e">
        <f>Finish!P84</f>
        <v>#N/A</v>
      </c>
      <c r="G81" s="33" t="str">
        <f>Finish!O84</f>
        <v/>
      </c>
    </row>
    <row r="82" spans="1:7" x14ac:dyDescent="0.2">
      <c r="A82" s="33">
        <f>IF(Finish!J85="",Finish!H85,Finish!H85&amp;" (lady "&amp;Finish!J85&amp;")")</f>
        <v>82</v>
      </c>
      <c r="B82" s="32" t="str">
        <f>Finish!L85</f>
        <v>Neil Hargreaves</v>
      </c>
      <c r="C82" s="32" t="str">
        <f>Finish!M85</f>
        <v>unattached</v>
      </c>
      <c r="D82" s="33" t="str">
        <f>Finish!N85</f>
        <v>M70</v>
      </c>
      <c r="E82" s="34">
        <f>Finish!F85</f>
        <v>7.6006944444444446E-2</v>
      </c>
      <c r="F82" s="33" t="e">
        <f>Finish!P85</f>
        <v>#N/A</v>
      </c>
      <c r="G82" s="33" t="str">
        <f>Finish!O85</f>
        <v/>
      </c>
    </row>
    <row r="83" spans="1:7" x14ac:dyDescent="0.2">
      <c r="A83" s="33">
        <f>IF(Finish!J86="",Finish!H86,Finish!H86&amp;" (lady "&amp;Finish!J86&amp;")")</f>
        <v>83</v>
      </c>
      <c r="B83" s="32" t="str">
        <f>Finish!L86</f>
        <v>Hilary Farren</v>
      </c>
      <c r="C83" s="32" t="str">
        <f>Finish!M86</f>
        <v>Rossendale Harriers</v>
      </c>
      <c r="D83" s="33" t="str">
        <f>Finish!N86</f>
        <v>W60</v>
      </c>
      <c r="E83" s="34">
        <f>Finish!F86</f>
        <v>8.5069444444444434E-2</v>
      </c>
      <c r="F83" s="33" t="e">
        <f>Finish!P86</f>
        <v>#N/A</v>
      </c>
      <c r="G83" s="33" t="str">
        <f>Finish!O86</f>
        <v/>
      </c>
    </row>
    <row r="84" spans="1:7" x14ac:dyDescent="0.2">
      <c r="A84" s="33">
        <f>IF(Finish!J87="",Finish!H87,Finish!H87&amp;" (lady "&amp;Finish!J87&amp;")")</f>
        <v>84</v>
      </c>
      <c r="B84" s="32" t="str">
        <f>Finish!L87</f>
        <v/>
      </c>
      <c r="C84" s="32" t="str">
        <f>Finish!M87</f>
        <v/>
      </c>
      <c r="D84" s="33" t="str">
        <f>Finish!N87</f>
        <v/>
      </c>
      <c r="E84" s="34">
        <f>Finish!F87</f>
        <v>8.4722222222222213E-2</v>
      </c>
      <c r="F84" s="33" t="e">
        <f>Finish!P87</f>
        <v>#N/A</v>
      </c>
      <c r="G84" s="33" t="str">
        <f>Finish!O87</f>
        <v/>
      </c>
    </row>
    <row r="85" spans="1:7" x14ac:dyDescent="0.2">
      <c r="A85" s="33">
        <f>IF(Finish!J88="",Finish!H88,Finish!H88&amp;" (lady "&amp;Finish!J88&amp;")")</f>
        <v>85</v>
      </c>
      <c r="B85" s="32" t="str">
        <f>Finish!L88</f>
        <v/>
      </c>
      <c r="C85" s="32" t="str">
        <f>Finish!M88</f>
        <v/>
      </c>
      <c r="D85" s="33" t="str">
        <f>Finish!N88</f>
        <v/>
      </c>
      <c r="E85" s="34">
        <f>Finish!F88</f>
        <v>8.4722222222222213E-2</v>
      </c>
      <c r="F85" s="33" t="e">
        <f>Finish!P88</f>
        <v>#N/A</v>
      </c>
      <c r="G85" s="33" t="str">
        <f>Finish!O88</f>
        <v/>
      </c>
    </row>
    <row r="86" spans="1:7" x14ac:dyDescent="0.2">
      <c r="A86" s="33">
        <f>IF(Finish!J89="",Finish!H89,Finish!H89&amp;" (lady "&amp;Finish!J89&amp;")")</f>
        <v>86</v>
      </c>
      <c r="B86" s="32" t="str">
        <f>Finish!L89</f>
        <v/>
      </c>
      <c r="C86" s="32" t="str">
        <f>Finish!M89</f>
        <v/>
      </c>
      <c r="D86" s="33" t="str">
        <f>Finish!N89</f>
        <v/>
      </c>
      <c r="E86" s="34">
        <f>Finish!F89</f>
        <v>8.4722222222222213E-2</v>
      </c>
      <c r="F86" s="33" t="e">
        <f>Finish!P89</f>
        <v>#N/A</v>
      </c>
      <c r="G86" s="33" t="str">
        <f>Finish!O89</f>
        <v/>
      </c>
    </row>
    <row r="87" spans="1:7" x14ac:dyDescent="0.2">
      <c r="A87" s="33">
        <f>IF(Finish!J90="",Finish!H90,Finish!H90&amp;" (lady "&amp;Finish!J90&amp;")")</f>
        <v>87</v>
      </c>
      <c r="B87" s="32" t="str">
        <f>Finish!L90</f>
        <v/>
      </c>
      <c r="C87" s="32" t="str">
        <f>Finish!M90</f>
        <v/>
      </c>
      <c r="D87" s="33" t="str">
        <f>Finish!N90</f>
        <v/>
      </c>
      <c r="E87" s="34">
        <f>Finish!F90</f>
        <v>8.4722222222222213E-2</v>
      </c>
      <c r="F87" s="33" t="e">
        <f>Finish!P90</f>
        <v>#N/A</v>
      </c>
      <c r="G87" s="33" t="str">
        <f>Finish!O90</f>
        <v/>
      </c>
    </row>
    <row r="88" spans="1:7" x14ac:dyDescent="0.2">
      <c r="A88" s="33">
        <f>IF(Finish!J91="",Finish!H91,Finish!H91&amp;" (lady "&amp;Finish!J91&amp;")")</f>
        <v>88</v>
      </c>
      <c r="B88" s="32" t="str">
        <f>Finish!L91</f>
        <v/>
      </c>
      <c r="C88" s="32" t="str">
        <f>Finish!M91</f>
        <v/>
      </c>
      <c r="D88" s="33" t="str">
        <f>Finish!N91</f>
        <v/>
      </c>
      <c r="E88" s="34">
        <f>Finish!F91</f>
        <v>8.4722222222222213E-2</v>
      </c>
      <c r="F88" s="33" t="e">
        <f>Finish!P91</f>
        <v>#N/A</v>
      </c>
      <c r="G88" s="33" t="str">
        <f>Finish!O91</f>
        <v/>
      </c>
    </row>
    <row r="89" spans="1:7" x14ac:dyDescent="0.2">
      <c r="A89" s="33">
        <f>IF(Finish!J92="",Finish!H92,Finish!H92&amp;" (lady "&amp;Finish!J92&amp;")")</f>
        <v>89</v>
      </c>
      <c r="B89" s="32" t="str">
        <f>Finish!L92</f>
        <v/>
      </c>
      <c r="C89" s="32" t="str">
        <f>Finish!M92</f>
        <v/>
      </c>
      <c r="D89" s="33" t="str">
        <f>Finish!N92</f>
        <v/>
      </c>
      <c r="E89" s="34">
        <f>Finish!F92</f>
        <v>8.4722222222222213E-2</v>
      </c>
      <c r="F89" s="33" t="e">
        <f>Finish!P92</f>
        <v>#N/A</v>
      </c>
      <c r="G89" s="33" t="str">
        <f>Finish!O92</f>
        <v/>
      </c>
    </row>
    <row r="90" spans="1:7" x14ac:dyDescent="0.2">
      <c r="A90" s="33">
        <f>IF(Finish!J93="",Finish!H93,Finish!H93&amp;" (lady "&amp;Finish!J93&amp;")")</f>
        <v>90</v>
      </c>
      <c r="B90" s="32" t="str">
        <f>Finish!L93</f>
        <v/>
      </c>
      <c r="C90" s="32" t="str">
        <f>Finish!M93</f>
        <v/>
      </c>
      <c r="D90" s="33" t="str">
        <f>Finish!N93</f>
        <v/>
      </c>
      <c r="E90" s="34">
        <f>Finish!F93</f>
        <v>8.4722222222222213E-2</v>
      </c>
      <c r="F90" s="33" t="e">
        <f>Finish!P93</f>
        <v>#N/A</v>
      </c>
      <c r="G90" s="33" t="str">
        <f>Finish!O93</f>
        <v/>
      </c>
    </row>
    <row r="91" spans="1:7" x14ac:dyDescent="0.2">
      <c r="A91" s="33">
        <f>IF(Finish!J94="",Finish!H94,Finish!H94&amp;" (lady "&amp;Finish!J94&amp;")")</f>
        <v>91</v>
      </c>
      <c r="B91" s="32" t="str">
        <f>Finish!L94</f>
        <v/>
      </c>
      <c r="C91" s="32" t="str">
        <f>Finish!M94</f>
        <v/>
      </c>
      <c r="D91" s="33" t="str">
        <f>Finish!N94</f>
        <v/>
      </c>
      <c r="E91" s="34">
        <f>Finish!F94</f>
        <v>8.4722222222222213E-2</v>
      </c>
      <c r="F91" s="33" t="e">
        <f>Finish!P94</f>
        <v>#N/A</v>
      </c>
      <c r="G91" s="33" t="str">
        <f>Finish!O94</f>
        <v/>
      </c>
    </row>
    <row r="92" spans="1:7" x14ac:dyDescent="0.2">
      <c r="A92" s="33">
        <f>IF(Finish!J95="",Finish!H95,Finish!H95&amp;" (lady "&amp;Finish!J95&amp;")")</f>
        <v>92</v>
      </c>
      <c r="B92" s="32" t="str">
        <f>Finish!L95</f>
        <v/>
      </c>
      <c r="C92" s="32" t="str">
        <f>Finish!M95</f>
        <v/>
      </c>
      <c r="D92" s="33" t="str">
        <f>Finish!N95</f>
        <v/>
      </c>
      <c r="E92" s="34">
        <f>Finish!F95</f>
        <v>8.4722222222222213E-2</v>
      </c>
      <c r="F92" s="33" t="e">
        <f>Finish!P95</f>
        <v>#N/A</v>
      </c>
      <c r="G92" s="33" t="str">
        <f>Finish!O95</f>
        <v/>
      </c>
    </row>
    <row r="93" spans="1:7" x14ac:dyDescent="0.2">
      <c r="A93" s="33">
        <f>IF(Finish!J96="",Finish!H96,Finish!H96&amp;" (lady "&amp;Finish!J96&amp;")")</f>
        <v>93</v>
      </c>
      <c r="B93" s="32" t="str">
        <f>Finish!L96</f>
        <v/>
      </c>
      <c r="C93" s="32" t="str">
        <f>Finish!M96</f>
        <v/>
      </c>
      <c r="D93" s="33" t="str">
        <f>Finish!N96</f>
        <v/>
      </c>
      <c r="E93" s="34">
        <f>Finish!F96</f>
        <v>8.4722222222222213E-2</v>
      </c>
      <c r="F93" s="33" t="e">
        <f>Finish!P96</f>
        <v>#N/A</v>
      </c>
      <c r="G93" s="33" t="str">
        <f>Finish!O96</f>
        <v/>
      </c>
    </row>
    <row r="94" spans="1:7" x14ac:dyDescent="0.2">
      <c r="A94" s="33">
        <f>IF(Finish!J97="",Finish!H97,Finish!H97&amp;" (lady "&amp;Finish!J97&amp;")")</f>
        <v>94</v>
      </c>
      <c r="B94" s="32" t="str">
        <f>Finish!L97</f>
        <v/>
      </c>
      <c r="C94" s="32" t="str">
        <f>Finish!M97</f>
        <v/>
      </c>
      <c r="D94" s="33" t="str">
        <f>Finish!N97</f>
        <v/>
      </c>
      <c r="E94" s="34">
        <f>Finish!F97</f>
        <v>8.4722222222222213E-2</v>
      </c>
      <c r="F94" s="33" t="e">
        <f>Finish!P97</f>
        <v>#N/A</v>
      </c>
      <c r="G94" s="33" t="str">
        <f>Finish!O97</f>
        <v/>
      </c>
    </row>
    <row r="95" spans="1:7" x14ac:dyDescent="0.2">
      <c r="A95" s="33">
        <f>IF(Finish!J98="",Finish!H98,Finish!H98&amp;" (lady "&amp;Finish!J98&amp;")")</f>
        <v>95</v>
      </c>
      <c r="B95" s="32" t="str">
        <f>Finish!L98</f>
        <v/>
      </c>
      <c r="C95" s="32" t="str">
        <f>Finish!M98</f>
        <v/>
      </c>
      <c r="D95" s="33" t="str">
        <f>Finish!N98</f>
        <v/>
      </c>
      <c r="E95" s="34">
        <f>Finish!F98</f>
        <v>8.4722222222222213E-2</v>
      </c>
      <c r="F95" s="33" t="e">
        <f>Finish!P98</f>
        <v>#N/A</v>
      </c>
      <c r="G95" s="33" t="str">
        <f>Finish!O98</f>
        <v/>
      </c>
    </row>
    <row r="96" spans="1:7" x14ac:dyDescent="0.2">
      <c r="A96" s="33">
        <f>IF(Finish!J99="",Finish!H99,Finish!H99&amp;" (lady "&amp;Finish!J99&amp;")")</f>
        <v>96</v>
      </c>
      <c r="B96" s="32" t="str">
        <f>Finish!L99</f>
        <v/>
      </c>
      <c r="C96" s="32" t="str">
        <f>Finish!M99</f>
        <v/>
      </c>
      <c r="D96" s="33" t="str">
        <f>Finish!N99</f>
        <v/>
      </c>
      <c r="E96" s="34">
        <f>Finish!F99</f>
        <v>8.4722222222222213E-2</v>
      </c>
      <c r="F96" s="33" t="e">
        <f>Finish!P99</f>
        <v>#N/A</v>
      </c>
      <c r="G96" s="33" t="str">
        <f>Finish!O99</f>
        <v/>
      </c>
    </row>
    <row r="97" spans="1:7" x14ac:dyDescent="0.2">
      <c r="A97" s="33">
        <f>IF(Finish!J100="",Finish!H100,Finish!H100&amp;" (lady "&amp;Finish!J100&amp;")")</f>
        <v>97</v>
      </c>
      <c r="B97" s="32" t="str">
        <f>Finish!L100</f>
        <v/>
      </c>
      <c r="C97" s="32" t="str">
        <f>Finish!M100</f>
        <v/>
      </c>
      <c r="D97" s="33" t="str">
        <f>Finish!N100</f>
        <v/>
      </c>
      <c r="E97" s="34">
        <f>Finish!F100</f>
        <v>8.4722222222222213E-2</v>
      </c>
      <c r="F97" s="33" t="e">
        <f>Finish!P100</f>
        <v>#N/A</v>
      </c>
      <c r="G97" s="33" t="str">
        <f>Finish!O100</f>
        <v/>
      </c>
    </row>
    <row r="98" spans="1:7" x14ac:dyDescent="0.2">
      <c r="A98" s="33">
        <f>IF(Finish!J101="",Finish!H101,Finish!H101&amp;" (lady "&amp;Finish!J101&amp;")")</f>
        <v>98</v>
      </c>
      <c r="B98" s="32" t="str">
        <f>Finish!L101</f>
        <v/>
      </c>
      <c r="C98" s="32" t="str">
        <f>Finish!M101</f>
        <v/>
      </c>
      <c r="D98" s="33" t="str">
        <f>Finish!N101</f>
        <v/>
      </c>
      <c r="E98" s="34">
        <f>Finish!F101</f>
        <v>8.4722222222222213E-2</v>
      </c>
      <c r="F98" s="33" t="e">
        <f>Finish!P101</f>
        <v>#N/A</v>
      </c>
      <c r="G98" s="33" t="str">
        <f>Finish!O101</f>
        <v/>
      </c>
    </row>
    <row r="99" spans="1:7" x14ac:dyDescent="0.2">
      <c r="A99" s="33">
        <f>IF(Finish!J102="",Finish!H102,Finish!H102&amp;" (lady "&amp;Finish!J102&amp;")")</f>
        <v>99</v>
      </c>
      <c r="B99" s="32" t="str">
        <f>Finish!L102</f>
        <v/>
      </c>
      <c r="C99" s="32" t="str">
        <f>Finish!M102</f>
        <v/>
      </c>
      <c r="D99" s="33" t="str">
        <f>Finish!N102</f>
        <v/>
      </c>
      <c r="E99" s="34">
        <f>Finish!F102</f>
        <v>8.4722222222222213E-2</v>
      </c>
      <c r="F99" s="33" t="e">
        <f>Finish!P102</f>
        <v>#N/A</v>
      </c>
      <c r="G99" s="33" t="str">
        <f>Finish!O102</f>
        <v/>
      </c>
    </row>
    <row r="100" spans="1:7" x14ac:dyDescent="0.2">
      <c r="A100" s="33">
        <f>IF(Finish!J103="",Finish!H103,Finish!H103&amp;" (lady "&amp;Finish!J103&amp;")")</f>
        <v>100</v>
      </c>
      <c r="B100" s="32" t="str">
        <f>Finish!L103</f>
        <v/>
      </c>
      <c r="C100" s="32" t="str">
        <f>Finish!M103</f>
        <v/>
      </c>
      <c r="D100" s="33" t="str">
        <f>Finish!N103</f>
        <v/>
      </c>
      <c r="E100" s="34">
        <f>Finish!F103</f>
        <v>8.4722222222222213E-2</v>
      </c>
      <c r="F100" s="33" t="e">
        <f>Finish!P103</f>
        <v>#N/A</v>
      </c>
      <c r="G100" s="33" t="str">
        <f>Finish!O103</f>
        <v/>
      </c>
    </row>
    <row r="101" spans="1:7" x14ac:dyDescent="0.2">
      <c r="A101" s="33">
        <f>IF(Finish!J104="",Finish!H104,Finish!H104&amp;" (lady "&amp;Finish!J104&amp;")")</f>
        <v>101</v>
      </c>
      <c r="B101" s="32" t="str">
        <f>Finish!L104</f>
        <v/>
      </c>
      <c r="C101" s="32" t="str">
        <f>Finish!M104</f>
        <v/>
      </c>
      <c r="D101" s="33" t="str">
        <f>Finish!N104</f>
        <v/>
      </c>
      <c r="E101" s="34">
        <f>Finish!F104</f>
        <v>8.4722222222222213E-2</v>
      </c>
      <c r="F101" s="33" t="e">
        <f>Finish!P104</f>
        <v>#N/A</v>
      </c>
      <c r="G101" s="33" t="str">
        <f>Finish!O104</f>
        <v/>
      </c>
    </row>
    <row r="102" spans="1:7" x14ac:dyDescent="0.2">
      <c r="A102" s="33">
        <f>IF(Finish!J105="",Finish!H105,Finish!H105&amp;" (lady "&amp;Finish!J105&amp;")")</f>
        <v>102</v>
      </c>
      <c r="B102" s="32" t="str">
        <f>Finish!L105</f>
        <v/>
      </c>
      <c r="C102" s="32" t="str">
        <f>Finish!M105</f>
        <v/>
      </c>
      <c r="D102" s="33" t="str">
        <f>Finish!N105</f>
        <v/>
      </c>
      <c r="E102" s="34">
        <f>Finish!F105</f>
        <v>8.4722222222222213E-2</v>
      </c>
      <c r="F102" s="33" t="e">
        <f>Finish!P105</f>
        <v>#N/A</v>
      </c>
      <c r="G102" s="33" t="str">
        <f>Finish!O105</f>
        <v/>
      </c>
    </row>
    <row r="103" spans="1:7" x14ac:dyDescent="0.2">
      <c r="A103" s="33">
        <f>IF(Finish!J106="",Finish!H106,Finish!H106&amp;" (lady "&amp;Finish!J106&amp;")")</f>
        <v>103</v>
      </c>
      <c r="B103" s="32" t="str">
        <f>Finish!L106</f>
        <v/>
      </c>
      <c r="C103" s="32" t="str">
        <f>Finish!M106</f>
        <v/>
      </c>
      <c r="D103" s="33" t="str">
        <f>Finish!N106</f>
        <v/>
      </c>
      <c r="E103" s="34">
        <f>Finish!F106</f>
        <v>8.4722222222222213E-2</v>
      </c>
      <c r="F103" s="33" t="e">
        <f>Finish!P106</f>
        <v>#N/A</v>
      </c>
      <c r="G103" s="33" t="str">
        <f>Finish!O106</f>
        <v/>
      </c>
    </row>
    <row r="104" spans="1:7" x14ac:dyDescent="0.2">
      <c r="A104" s="33">
        <f>IF(Finish!J107="",Finish!H107,Finish!H107&amp;" (lady "&amp;Finish!J107&amp;")")</f>
        <v>104</v>
      </c>
      <c r="B104" s="32" t="str">
        <f>Finish!L107</f>
        <v/>
      </c>
      <c r="C104" s="32" t="str">
        <f>Finish!M107</f>
        <v/>
      </c>
      <c r="D104" s="33" t="str">
        <f>Finish!N107</f>
        <v/>
      </c>
      <c r="E104" s="34">
        <f>Finish!F107</f>
        <v>8.4722222222222213E-2</v>
      </c>
      <c r="F104" s="33" t="e">
        <f>Finish!P107</f>
        <v>#N/A</v>
      </c>
      <c r="G104" s="33" t="str">
        <f>Finish!O107</f>
        <v/>
      </c>
    </row>
    <row r="105" spans="1:7" x14ac:dyDescent="0.2">
      <c r="A105" s="33">
        <f>IF(Finish!J108="",Finish!H108,Finish!H108&amp;" (lady "&amp;Finish!J108&amp;")")</f>
        <v>105</v>
      </c>
      <c r="B105" s="32" t="str">
        <f>Finish!L108</f>
        <v/>
      </c>
      <c r="C105" s="32" t="str">
        <f>Finish!M108</f>
        <v/>
      </c>
      <c r="D105" s="33" t="str">
        <f>Finish!N108</f>
        <v/>
      </c>
      <c r="E105" s="34">
        <f>Finish!F108</f>
        <v>8.4722222222222213E-2</v>
      </c>
      <c r="F105" s="33" t="e">
        <f>Finish!P108</f>
        <v>#N/A</v>
      </c>
      <c r="G105" s="33" t="str">
        <f>Finish!O108</f>
        <v/>
      </c>
    </row>
    <row r="106" spans="1:7" x14ac:dyDescent="0.2">
      <c r="A106" s="33">
        <f>IF(Finish!J109="",Finish!H109,Finish!H109&amp;" (lady "&amp;Finish!J109&amp;")")</f>
        <v>106</v>
      </c>
      <c r="B106" s="32" t="str">
        <f>Finish!L109</f>
        <v/>
      </c>
      <c r="C106" s="32" t="str">
        <f>Finish!M109</f>
        <v/>
      </c>
      <c r="D106" s="33" t="str">
        <f>Finish!N109</f>
        <v/>
      </c>
      <c r="E106" s="34">
        <f>Finish!F109</f>
        <v>8.4722222222222213E-2</v>
      </c>
      <c r="F106" s="33" t="e">
        <f>Finish!P109</f>
        <v>#N/A</v>
      </c>
      <c r="G106" s="33" t="str">
        <f>Finish!O109</f>
        <v/>
      </c>
    </row>
    <row r="107" spans="1:7" x14ac:dyDescent="0.2">
      <c r="A107" s="33">
        <f>IF(Finish!J110="",Finish!H110,Finish!H110&amp;" (lady "&amp;Finish!J110&amp;")")</f>
        <v>107</v>
      </c>
      <c r="B107" s="32" t="str">
        <f>Finish!L110</f>
        <v/>
      </c>
      <c r="C107" s="32" t="str">
        <f>Finish!M110</f>
        <v/>
      </c>
      <c r="D107" s="33" t="str">
        <f>Finish!N110</f>
        <v/>
      </c>
      <c r="E107" s="34">
        <f>Finish!F110</f>
        <v>8.4722222222222213E-2</v>
      </c>
      <c r="F107" s="33" t="e">
        <f>Finish!P110</f>
        <v>#N/A</v>
      </c>
      <c r="G107" s="33" t="str">
        <f>Finish!O110</f>
        <v/>
      </c>
    </row>
    <row r="108" spans="1:7" x14ac:dyDescent="0.2">
      <c r="A108" s="33">
        <f>IF(Finish!J111="",Finish!H111,Finish!H111&amp;" (lady "&amp;Finish!J111&amp;")")</f>
        <v>108</v>
      </c>
      <c r="B108" s="32" t="str">
        <f>Finish!L111</f>
        <v/>
      </c>
      <c r="C108" s="32" t="str">
        <f>Finish!M111</f>
        <v/>
      </c>
      <c r="D108" s="33" t="str">
        <f>Finish!N111</f>
        <v/>
      </c>
      <c r="E108" s="34">
        <f>Finish!F111</f>
        <v>8.4722222222222213E-2</v>
      </c>
      <c r="F108" s="33" t="e">
        <f>Finish!P111</f>
        <v>#N/A</v>
      </c>
      <c r="G108" s="33" t="str">
        <f>Finish!O111</f>
        <v/>
      </c>
    </row>
    <row r="109" spans="1:7" x14ac:dyDescent="0.2">
      <c r="A109" s="33">
        <f>IF(Finish!J112="",Finish!H112,Finish!H112&amp;" (lady "&amp;Finish!J112&amp;")")</f>
        <v>109</v>
      </c>
      <c r="B109" s="32" t="str">
        <f>Finish!L112</f>
        <v/>
      </c>
      <c r="C109" s="32" t="str">
        <f>Finish!M112</f>
        <v/>
      </c>
      <c r="D109" s="33" t="str">
        <f>Finish!N112</f>
        <v/>
      </c>
      <c r="E109" s="34">
        <f>Finish!F112</f>
        <v>8.4722222222222213E-2</v>
      </c>
      <c r="F109" s="33" t="e">
        <f>Finish!P112</f>
        <v>#N/A</v>
      </c>
      <c r="G109" s="33" t="str">
        <f>Finish!O112</f>
        <v/>
      </c>
    </row>
    <row r="110" spans="1:7" x14ac:dyDescent="0.2">
      <c r="A110" s="33">
        <f>IF(Finish!J113="",Finish!H113,Finish!H113&amp;" (lady "&amp;Finish!J113&amp;")")</f>
        <v>110</v>
      </c>
      <c r="B110" s="32" t="str">
        <f>Finish!L113</f>
        <v/>
      </c>
      <c r="C110" s="32" t="str">
        <f>Finish!M113</f>
        <v/>
      </c>
      <c r="D110" s="33" t="str">
        <f>Finish!N113</f>
        <v/>
      </c>
      <c r="E110" s="34">
        <f>Finish!F113</f>
        <v>8.4722222222222213E-2</v>
      </c>
      <c r="F110" s="33" t="e">
        <f>Finish!P113</f>
        <v>#N/A</v>
      </c>
      <c r="G110" s="33" t="str">
        <f>Finish!O113</f>
        <v/>
      </c>
    </row>
    <row r="111" spans="1:7" x14ac:dyDescent="0.2">
      <c r="A111" s="33">
        <f>IF(Finish!J114="",Finish!H114,Finish!H114&amp;" (lady "&amp;Finish!J114&amp;")")</f>
        <v>111</v>
      </c>
      <c r="B111" s="32" t="str">
        <f>Finish!L114</f>
        <v/>
      </c>
      <c r="C111" s="32" t="str">
        <f>Finish!M114</f>
        <v/>
      </c>
      <c r="D111" s="33" t="str">
        <f>Finish!N114</f>
        <v/>
      </c>
      <c r="E111" s="34">
        <f>Finish!F114</f>
        <v>8.4722222222222213E-2</v>
      </c>
      <c r="F111" s="33" t="e">
        <f>Finish!P114</f>
        <v>#N/A</v>
      </c>
      <c r="G111" s="33" t="str">
        <f>Finish!O114</f>
        <v/>
      </c>
    </row>
    <row r="112" spans="1:7" x14ac:dyDescent="0.2">
      <c r="A112" s="33">
        <f>IF(Finish!J115="",Finish!H115,Finish!H115&amp;" (lady "&amp;Finish!J115&amp;")")</f>
        <v>112</v>
      </c>
      <c r="B112" s="32" t="str">
        <f>Finish!L115</f>
        <v/>
      </c>
      <c r="C112" s="32" t="str">
        <f>Finish!M115</f>
        <v/>
      </c>
      <c r="D112" s="33" t="str">
        <f>Finish!N115</f>
        <v/>
      </c>
      <c r="E112" s="34">
        <f>Finish!F115</f>
        <v>8.4722222222222213E-2</v>
      </c>
      <c r="F112" s="33" t="e">
        <f>Finish!P115</f>
        <v>#N/A</v>
      </c>
      <c r="G112" s="33" t="str">
        <f>Finish!O115</f>
        <v/>
      </c>
    </row>
    <row r="113" spans="1:7" x14ac:dyDescent="0.2">
      <c r="A113" s="33">
        <f>IF(Finish!J116="",Finish!H116,Finish!H116&amp;" (lady "&amp;Finish!J116&amp;")")</f>
        <v>113</v>
      </c>
      <c r="B113" s="32" t="str">
        <f>Finish!L116</f>
        <v/>
      </c>
      <c r="C113" s="32" t="str">
        <f>Finish!M116</f>
        <v/>
      </c>
      <c r="D113" s="33" t="str">
        <f>Finish!N116</f>
        <v/>
      </c>
      <c r="E113" s="34">
        <f>Finish!F116</f>
        <v>8.4722222222222213E-2</v>
      </c>
      <c r="F113" s="33" t="e">
        <f>Finish!P116</f>
        <v>#N/A</v>
      </c>
      <c r="G113" s="33" t="str">
        <f>Finish!O116</f>
        <v/>
      </c>
    </row>
    <row r="114" spans="1:7" x14ac:dyDescent="0.2">
      <c r="A114" s="33">
        <f>IF(Finish!J117="",Finish!H117,Finish!H117&amp;" (lady "&amp;Finish!J117&amp;")")</f>
        <v>114</v>
      </c>
      <c r="B114" s="32" t="str">
        <f>Finish!L117</f>
        <v/>
      </c>
      <c r="C114" s="32" t="str">
        <f>Finish!M117</f>
        <v/>
      </c>
      <c r="D114" s="33" t="str">
        <f>Finish!N117</f>
        <v/>
      </c>
      <c r="E114" s="34">
        <f>Finish!F117</f>
        <v>8.4722222222222213E-2</v>
      </c>
      <c r="F114" s="33" t="e">
        <f>Finish!P117</f>
        <v>#N/A</v>
      </c>
      <c r="G114" s="33" t="str">
        <f>Finish!O117</f>
        <v/>
      </c>
    </row>
    <row r="115" spans="1:7" x14ac:dyDescent="0.2">
      <c r="A115" s="33">
        <f>IF(Finish!J118="",Finish!H118,Finish!H118&amp;" (lady "&amp;Finish!J118&amp;")")</f>
        <v>115</v>
      </c>
      <c r="B115" s="32" t="str">
        <f>Finish!L118</f>
        <v/>
      </c>
      <c r="C115" s="32" t="str">
        <f>Finish!M118</f>
        <v/>
      </c>
      <c r="D115" s="33" t="str">
        <f>Finish!N118</f>
        <v/>
      </c>
      <c r="E115" s="34">
        <f>Finish!F118</f>
        <v>8.4722222222222213E-2</v>
      </c>
      <c r="F115" s="33" t="e">
        <f>Finish!P118</f>
        <v>#N/A</v>
      </c>
      <c r="G115" s="33" t="str">
        <f>Finish!O118</f>
        <v/>
      </c>
    </row>
    <row r="116" spans="1:7" x14ac:dyDescent="0.2">
      <c r="A116" s="33">
        <f>IF(Finish!J119="",Finish!H119,Finish!H119&amp;" (lady "&amp;Finish!J119&amp;")")</f>
        <v>116</v>
      </c>
      <c r="B116" s="32" t="str">
        <f>Finish!L119</f>
        <v/>
      </c>
      <c r="C116" s="32" t="str">
        <f>Finish!M119</f>
        <v/>
      </c>
      <c r="D116" s="33" t="str">
        <f>Finish!N119</f>
        <v/>
      </c>
      <c r="E116" s="34">
        <f>Finish!F119</f>
        <v>8.4722222222222213E-2</v>
      </c>
      <c r="F116" s="33" t="e">
        <f>Finish!P119</f>
        <v>#N/A</v>
      </c>
      <c r="G116" s="33" t="str">
        <f>Finish!O119</f>
        <v/>
      </c>
    </row>
    <row r="117" spans="1:7" x14ac:dyDescent="0.2">
      <c r="A117" s="33">
        <f>IF(Finish!J120="",Finish!H120,Finish!H120&amp;" (lady "&amp;Finish!J120&amp;")")</f>
        <v>117</v>
      </c>
      <c r="B117" s="32" t="str">
        <f>Finish!L120</f>
        <v/>
      </c>
      <c r="C117" s="32" t="str">
        <f>Finish!M120</f>
        <v/>
      </c>
      <c r="D117" s="33" t="str">
        <f>Finish!N120</f>
        <v/>
      </c>
      <c r="E117" s="34">
        <f>Finish!F120</f>
        <v>8.4722222222222213E-2</v>
      </c>
      <c r="F117" s="33" t="e">
        <f>Finish!P120</f>
        <v>#N/A</v>
      </c>
      <c r="G117" s="33" t="str">
        <f>Finish!O120</f>
        <v/>
      </c>
    </row>
    <row r="118" spans="1:7" x14ac:dyDescent="0.2">
      <c r="A118" s="33">
        <f>IF(Finish!J121="",Finish!H121,Finish!H121&amp;" (lady "&amp;Finish!J121&amp;")")</f>
        <v>118</v>
      </c>
      <c r="B118" s="32" t="str">
        <f>Finish!L121</f>
        <v/>
      </c>
      <c r="C118" s="32" t="str">
        <f>Finish!M121</f>
        <v/>
      </c>
      <c r="D118" s="33" t="str">
        <f>Finish!N121</f>
        <v/>
      </c>
      <c r="E118" s="34">
        <f>Finish!F121</f>
        <v>8.4722222222222213E-2</v>
      </c>
      <c r="F118" s="33" t="e">
        <f>Finish!P121</f>
        <v>#N/A</v>
      </c>
      <c r="G118" s="33" t="str">
        <f>Finish!O121</f>
        <v/>
      </c>
    </row>
    <row r="119" spans="1:7" x14ac:dyDescent="0.2">
      <c r="A119" s="33">
        <f>IF(Finish!J122="",Finish!H122,Finish!H122&amp;" (lady "&amp;Finish!J122&amp;")")</f>
        <v>119</v>
      </c>
      <c r="B119" s="32" t="str">
        <f>Finish!L122</f>
        <v/>
      </c>
      <c r="C119" s="32" t="str">
        <f>Finish!M122</f>
        <v/>
      </c>
      <c r="D119" s="33" t="str">
        <f>Finish!N122</f>
        <v/>
      </c>
      <c r="E119" s="34">
        <f>Finish!F122</f>
        <v>8.4722222222222213E-2</v>
      </c>
      <c r="F119" s="33" t="e">
        <f>Finish!P122</f>
        <v>#N/A</v>
      </c>
      <c r="G119" s="33" t="str">
        <f>Finish!O122</f>
        <v/>
      </c>
    </row>
    <row r="120" spans="1:7" x14ac:dyDescent="0.2">
      <c r="A120" s="33">
        <f>IF(Finish!J123="",Finish!H123,Finish!H123&amp;" (lady "&amp;Finish!J123&amp;")")</f>
        <v>120</v>
      </c>
      <c r="B120" s="32" t="str">
        <f>Finish!L123</f>
        <v/>
      </c>
      <c r="C120" s="32" t="str">
        <f>Finish!M123</f>
        <v/>
      </c>
      <c r="D120" s="33" t="str">
        <f>Finish!N123</f>
        <v/>
      </c>
      <c r="E120" s="34">
        <f>Finish!F123</f>
        <v>8.4722222222222213E-2</v>
      </c>
      <c r="F120" s="33" t="e">
        <f>Finish!P123</f>
        <v>#N/A</v>
      </c>
      <c r="G120" s="33" t="str">
        <f>Finish!O123</f>
        <v/>
      </c>
    </row>
    <row r="121" spans="1:7" x14ac:dyDescent="0.2">
      <c r="A121" s="33">
        <f>IF(Finish!J124="",Finish!H124,Finish!H124&amp;" (lady "&amp;Finish!J124&amp;")")</f>
        <v>121</v>
      </c>
      <c r="B121" s="32" t="str">
        <f>Finish!L124</f>
        <v/>
      </c>
      <c r="C121" s="32" t="str">
        <f>Finish!M124</f>
        <v/>
      </c>
      <c r="D121" s="33" t="str">
        <f>Finish!N124</f>
        <v/>
      </c>
      <c r="E121" s="34">
        <f>Finish!F124</f>
        <v>8.4722222222222213E-2</v>
      </c>
      <c r="F121" s="33" t="e">
        <f>Finish!P124</f>
        <v>#N/A</v>
      </c>
      <c r="G121" s="33" t="str">
        <f>Finish!O124</f>
        <v/>
      </c>
    </row>
    <row r="122" spans="1:7" x14ac:dyDescent="0.2">
      <c r="A122" s="33">
        <f>IF(Finish!J125="",Finish!H125,Finish!H125&amp;" (lady "&amp;Finish!J125&amp;")")</f>
        <v>122</v>
      </c>
      <c r="B122" s="32" t="str">
        <f>Finish!L125</f>
        <v/>
      </c>
      <c r="C122" s="32" t="str">
        <f>Finish!M125</f>
        <v/>
      </c>
      <c r="D122" s="33" t="str">
        <f>Finish!N125</f>
        <v/>
      </c>
      <c r="E122" s="34">
        <f>Finish!F125</f>
        <v>8.4722222222222213E-2</v>
      </c>
      <c r="F122" s="33" t="e">
        <f>Finish!P125</f>
        <v>#N/A</v>
      </c>
      <c r="G122" s="33" t="str">
        <f>Finish!O125</f>
        <v/>
      </c>
    </row>
    <row r="123" spans="1:7" x14ac:dyDescent="0.2">
      <c r="A123" s="33">
        <f>IF(Finish!J126="",Finish!H126,Finish!H126&amp;" (lady "&amp;Finish!J126&amp;")")</f>
        <v>123</v>
      </c>
      <c r="B123" s="32" t="str">
        <f>Finish!L126</f>
        <v/>
      </c>
      <c r="C123" s="32" t="str">
        <f>Finish!M126</f>
        <v/>
      </c>
      <c r="D123" s="33" t="str">
        <f>Finish!N126</f>
        <v/>
      </c>
      <c r="E123" s="34">
        <f>Finish!F126</f>
        <v>8.4722222222222213E-2</v>
      </c>
      <c r="F123" s="33" t="e">
        <f>Finish!P126</f>
        <v>#N/A</v>
      </c>
      <c r="G123" s="33" t="str">
        <f>Finish!O126</f>
        <v/>
      </c>
    </row>
    <row r="124" spans="1:7" x14ac:dyDescent="0.2">
      <c r="A124" s="33">
        <f>IF(Finish!J127="",Finish!H127,Finish!H127&amp;" (lady "&amp;Finish!J127&amp;")")</f>
        <v>124</v>
      </c>
      <c r="B124" s="32" t="str">
        <f>Finish!L127</f>
        <v/>
      </c>
      <c r="C124" s="32" t="str">
        <f>Finish!M127</f>
        <v/>
      </c>
      <c r="D124" s="33" t="str">
        <f>Finish!N127</f>
        <v/>
      </c>
      <c r="E124" s="34">
        <f>Finish!F127</f>
        <v>8.4722222222222213E-2</v>
      </c>
      <c r="F124" s="33" t="e">
        <f>Finish!P127</f>
        <v>#N/A</v>
      </c>
      <c r="G124" s="33" t="str">
        <f>Finish!O127</f>
        <v/>
      </c>
    </row>
    <row r="125" spans="1:7" x14ac:dyDescent="0.2">
      <c r="A125" s="33">
        <f>IF(Finish!J128="",Finish!H128,Finish!H128&amp;" (lady "&amp;Finish!J128&amp;")")</f>
        <v>125</v>
      </c>
      <c r="B125" s="32" t="str">
        <f>Finish!L128</f>
        <v/>
      </c>
      <c r="C125" s="32" t="str">
        <f>Finish!M128</f>
        <v/>
      </c>
      <c r="D125" s="33" t="str">
        <f>Finish!N128</f>
        <v/>
      </c>
      <c r="E125" s="34">
        <f>Finish!F128</f>
        <v>8.4722222222222213E-2</v>
      </c>
      <c r="F125" s="33" t="e">
        <f>Finish!P128</f>
        <v>#N/A</v>
      </c>
      <c r="G125" s="33" t="str">
        <f>Finish!O128</f>
        <v/>
      </c>
    </row>
    <row r="126" spans="1:7" x14ac:dyDescent="0.2">
      <c r="A126" s="33">
        <f>IF(Finish!J129="",Finish!H129,Finish!H129&amp;" (lady "&amp;Finish!J129&amp;")")</f>
        <v>126</v>
      </c>
      <c r="B126" s="32" t="str">
        <f>Finish!L129</f>
        <v/>
      </c>
      <c r="C126" s="32" t="str">
        <f>Finish!M129</f>
        <v/>
      </c>
      <c r="D126" s="33" t="str">
        <f>Finish!N129</f>
        <v/>
      </c>
      <c r="E126" s="34">
        <f>Finish!F129</f>
        <v>8.4722222222222213E-2</v>
      </c>
      <c r="F126" s="33" t="e">
        <f>Finish!P129</f>
        <v>#N/A</v>
      </c>
      <c r="G126" s="33" t="str">
        <f>Finish!O129</f>
        <v/>
      </c>
    </row>
    <row r="127" spans="1:7" x14ac:dyDescent="0.2">
      <c r="A127" s="33">
        <f>IF(Finish!J130="",Finish!H130,Finish!H130&amp;" (lady "&amp;Finish!J130&amp;")")</f>
        <v>127</v>
      </c>
      <c r="B127" s="32" t="str">
        <f>Finish!L130</f>
        <v/>
      </c>
      <c r="C127" s="32" t="str">
        <f>Finish!M130</f>
        <v/>
      </c>
      <c r="D127" s="33" t="str">
        <f>Finish!N130</f>
        <v/>
      </c>
      <c r="E127" s="34">
        <f>Finish!F130</f>
        <v>8.4722222222222213E-2</v>
      </c>
      <c r="F127" s="33" t="e">
        <f>Finish!P130</f>
        <v>#N/A</v>
      </c>
      <c r="G127" s="33" t="str">
        <f>Finish!O130</f>
        <v/>
      </c>
    </row>
    <row r="128" spans="1:7" x14ac:dyDescent="0.2">
      <c r="A128" s="33">
        <f>IF(Finish!J131="",Finish!H131,Finish!H131&amp;" (lady "&amp;Finish!J131&amp;")")</f>
        <v>128</v>
      </c>
      <c r="B128" s="32" t="str">
        <f>Finish!L131</f>
        <v/>
      </c>
      <c r="C128" s="32" t="str">
        <f>Finish!M131</f>
        <v/>
      </c>
      <c r="D128" s="33" t="str">
        <f>Finish!N131</f>
        <v/>
      </c>
      <c r="E128" s="34">
        <f>Finish!F131</f>
        <v>8.4722222222222213E-2</v>
      </c>
      <c r="F128" s="33" t="e">
        <f>Finish!P131</f>
        <v>#N/A</v>
      </c>
      <c r="G128" s="33" t="str">
        <f>Finish!O131</f>
        <v/>
      </c>
    </row>
    <row r="129" spans="1:7" x14ac:dyDescent="0.2">
      <c r="A129" s="33">
        <f>IF(Finish!J132="",Finish!H132,Finish!H132&amp;" (lady "&amp;Finish!J132&amp;")")</f>
        <v>129</v>
      </c>
      <c r="B129" s="32" t="str">
        <f>Finish!L132</f>
        <v/>
      </c>
      <c r="C129" s="32" t="str">
        <f>Finish!M132</f>
        <v/>
      </c>
      <c r="D129" s="33" t="str">
        <f>Finish!N132</f>
        <v/>
      </c>
      <c r="E129" s="34">
        <f>Finish!F132</f>
        <v>8.4722222222222213E-2</v>
      </c>
      <c r="F129" s="33" t="e">
        <f>Finish!P132</f>
        <v>#N/A</v>
      </c>
      <c r="G129" s="33" t="str">
        <f>Finish!O132</f>
        <v/>
      </c>
    </row>
    <row r="130" spans="1:7" x14ac:dyDescent="0.2">
      <c r="A130" s="33">
        <f>IF(Finish!J133="",Finish!H133,Finish!H133&amp;" (lady "&amp;Finish!J133&amp;")")</f>
        <v>130</v>
      </c>
      <c r="B130" s="32" t="str">
        <f>Finish!L133</f>
        <v/>
      </c>
      <c r="C130" s="32" t="str">
        <f>Finish!M133</f>
        <v/>
      </c>
      <c r="D130" s="33" t="str">
        <f>Finish!N133</f>
        <v/>
      </c>
      <c r="E130" s="34">
        <f>Finish!F133</f>
        <v>8.4722222222222213E-2</v>
      </c>
      <c r="F130" s="33" t="e">
        <f>Finish!P133</f>
        <v>#N/A</v>
      </c>
      <c r="G130" s="33" t="str">
        <f>Finish!O133</f>
        <v/>
      </c>
    </row>
    <row r="131" spans="1:7" x14ac:dyDescent="0.2">
      <c r="A131" s="33">
        <f>IF(Finish!J134="",Finish!H134,Finish!H134&amp;" (lady "&amp;Finish!J134&amp;")")</f>
        <v>131</v>
      </c>
      <c r="B131" s="32" t="str">
        <f>Finish!L134</f>
        <v/>
      </c>
      <c r="C131" s="32" t="str">
        <f>Finish!M134</f>
        <v/>
      </c>
      <c r="D131" s="33" t="str">
        <f>Finish!N134</f>
        <v/>
      </c>
      <c r="E131" s="34">
        <f>Finish!F134</f>
        <v>8.4722222222222213E-2</v>
      </c>
      <c r="F131" s="33" t="e">
        <f>Finish!P134</f>
        <v>#N/A</v>
      </c>
      <c r="G131" s="33" t="str">
        <f>Finish!O134</f>
        <v/>
      </c>
    </row>
    <row r="132" spans="1:7" x14ac:dyDescent="0.2">
      <c r="A132" s="33">
        <f>IF(Finish!J135="",Finish!H135,Finish!H135&amp;" (lady "&amp;Finish!J135&amp;")")</f>
        <v>132</v>
      </c>
      <c r="B132" s="32" t="str">
        <f>Finish!L135</f>
        <v/>
      </c>
      <c r="C132" s="32" t="str">
        <f>Finish!M135</f>
        <v/>
      </c>
      <c r="D132" s="33" t="str">
        <f>Finish!N135</f>
        <v/>
      </c>
      <c r="E132" s="34">
        <f>Finish!F135</f>
        <v>8.4722222222222213E-2</v>
      </c>
      <c r="F132" s="33" t="e">
        <f>Finish!P135</f>
        <v>#N/A</v>
      </c>
      <c r="G132" s="33" t="str">
        <f>Finish!O135</f>
        <v/>
      </c>
    </row>
    <row r="133" spans="1:7" x14ac:dyDescent="0.2">
      <c r="A133" s="33">
        <f>IF(Finish!J136="",Finish!H136,Finish!H136&amp;" (lady "&amp;Finish!J136&amp;")")</f>
        <v>133</v>
      </c>
      <c r="B133" s="32" t="str">
        <f>Finish!L136</f>
        <v/>
      </c>
      <c r="C133" s="32" t="str">
        <f>Finish!M136</f>
        <v/>
      </c>
      <c r="D133" s="33" t="str">
        <f>Finish!N136</f>
        <v/>
      </c>
      <c r="E133" s="34">
        <f>Finish!F136</f>
        <v>8.4722222222222213E-2</v>
      </c>
      <c r="F133" s="33" t="e">
        <f>Finish!P136</f>
        <v>#N/A</v>
      </c>
      <c r="G133" s="33" t="str">
        <f>Finish!O136</f>
        <v/>
      </c>
    </row>
    <row r="134" spans="1:7" x14ac:dyDescent="0.2">
      <c r="A134" s="33">
        <f>IF(Finish!J137="",Finish!H137,Finish!H137&amp;" (lady "&amp;Finish!J137&amp;")")</f>
        <v>134</v>
      </c>
      <c r="B134" s="32" t="str">
        <f>Finish!L137</f>
        <v/>
      </c>
      <c r="C134" s="32" t="str">
        <f>Finish!M137</f>
        <v/>
      </c>
      <c r="D134" s="33" t="str">
        <f>Finish!N137</f>
        <v/>
      </c>
      <c r="E134" s="34">
        <f>Finish!F137</f>
        <v>8.4722222222222213E-2</v>
      </c>
      <c r="F134" s="33" t="e">
        <f>Finish!P137</f>
        <v>#N/A</v>
      </c>
      <c r="G134" s="33" t="str">
        <f>Finish!O137</f>
        <v/>
      </c>
    </row>
    <row r="135" spans="1:7" x14ac:dyDescent="0.2">
      <c r="A135" s="33">
        <f>IF(Finish!J138="",Finish!H138,Finish!H138&amp;" (lady "&amp;Finish!J138&amp;")")</f>
        <v>135</v>
      </c>
      <c r="B135" s="32" t="str">
        <f>Finish!L138</f>
        <v/>
      </c>
      <c r="C135" s="32" t="str">
        <f>Finish!M138</f>
        <v/>
      </c>
      <c r="D135" s="33" t="str">
        <f>Finish!N138</f>
        <v/>
      </c>
      <c r="E135" s="34">
        <f>Finish!F138</f>
        <v>8.4722222222222213E-2</v>
      </c>
      <c r="F135" s="33" t="e">
        <f>Finish!P138</f>
        <v>#N/A</v>
      </c>
      <c r="G135" s="33" t="str">
        <f>Finish!O138</f>
        <v/>
      </c>
    </row>
    <row r="136" spans="1:7" x14ac:dyDescent="0.2">
      <c r="A136" s="33">
        <f>IF(Finish!J139="",Finish!H139,Finish!H139&amp;" (lady "&amp;Finish!J139&amp;")")</f>
        <v>136</v>
      </c>
      <c r="B136" s="32" t="str">
        <f>Finish!L139</f>
        <v/>
      </c>
      <c r="C136" s="32" t="str">
        <f>Finish!M139</f>
        <v/>
      </c>
      <c r="D136" s="33" t="str">
        <f>Finish!N139</f>
        <v/>
      </c>
      <c r="E136" s="34">
        <f>Finish!F139</f>
        <v>8.4722222222222213E-2</v>
      </c>
      <c r="F136" s="33" t="e">
        <f>Finish!P139</f>
        <v>#N/A</v>
      </c>
      <c r="G136" s="33" t="str">
        <f>Finish!O139</f>
        <v/>
      </c>
    </row>
    <row r="137" spans="1:7" x14ac:dyDescent="0.2">
      <c r="A137" s="33">
        <f>IF(Finish!J140="",Finish!H140,Finish!H140&amp;" (lady "&amp;Finish!J140&amp;")")</f>
        <v>137</v>
      </c>
      <c r="B137" s="32" t="str">
        <f>Finish!L140</f>
        <v/>
      </c>
      <c r="C137" s="32" t="str">
        <f>Finish!M140</f>
        <v/>
      </c>
      <c r="D137" s="33" t="str">
        <f>Finish!N140</f>
        <v/>
      </c>
      <c r="E137" s="34">
        <f>Finish!F140</f>
        <v>8.4722222222222213E-2</v>
      </c>
      <c r="F137" s="33" t="e">
        <f>Finish!P140</f>
        <v>#N/A</v>
      </c>
      <c r="G137" s="33" t="str">
        <f>Finish!O140</f>
        <v/>
      </c>
    </row>
    <row r="138" spans="1:7" x14ac:dyDescent="0.2">
      <c r="A138" s="33">
        <f>IF(Finish!J141="",Finish!H141,Finish!H141&amp;" (lady "&amp;Finish!J141&amp;")")</f>
        <v>138</v>
      </c>
      <c r="B138" s="32" t="str">
        <f>Finish!L141</f>
        <v/>
      </c>
      <c r="C138" s="32" t="str">
        <f>Finish!M141</f>
        <v/>
      </c>
      <c r="D138" s="33" t="str">
        <f>Finish!N141</f>
        <v/>
      </c>
      <c r="E138" s="34">
        <f>Finish!F141</f>
        <v>8.4722222222222213E-2</v>
      </c>
      <c r="F138" s="33" t="e">
        <f>Finish!P141</f>
        <v>#N/A</v>
      </c>
      <c r="G138" s="33" t="str">
        <f>Finish!O141</f>
        <v/>
      </c>
    </row>
    <row r="139" spans="1:7" x14ac:dyDescent="0.2">
      <c r="A139" s="33">
        <f>IF(Finish!J142="",Finish!H142,Finish!H142&amp;" (lady "&amp;Finish!J142&amp;")")</f>
        <v>139</v>
      </c>
      <c r="B139" s="32" t="str">
        <f>Finish!L142</f>
        <v/>
      </c>
      <c r="C139" s="32" t="str">
        <f>Finish!M142</f>
        <v/>
      </c>
      <c r="D139" s="33" t="str">
        <f>Finish!N142</f>
        <v/>
      </c>
      <c r="E139" s="34">
        <f>Finish!F142</f>
        <v>8.4722222222222213E-2</v>
      </c>
      <c r="F139" s="33" t="e">
        <f>Finish!P142</f>
        <v>#N/A</v>
      </c>
      <c r="G139" s="33" t="str">
        <f>Finish!O142</f>
        <v/>
      </c>
    </row>
    <row r="140" spans="1:7" x14ac:dyDescent="0.2">
      <c r="A140" s="33">
        <f>IF(Finish!J143="",Finish!H143,Finish!H143&amp;" (lady "&amp;Finish!J143&amp;")")</f>
        <v>140</v>
      </c>
      <c r="B140" s="32" t="str">
        <f>Finish!L143</f>
        <v/>
      </c>
      <c r="C140" s="32" t="str">
        <f>Finish!M143</f>
        <v/>
      </c>
      <c r="D140" s="33" t="str">
        <f>Finish!N143</f>
        <v/>
      </c>
      <c r="E140" s="34">
        <f>Finish!F143</f>
        <v>8.4722222222222213E-2</v>
      </c>
      <c r="F140" s="33" t="e">
        <f>Finish!P143</f>
        <v>#N/A</v>
      </c>
      <c r="G140" s="33" t="str">
        <f>Finish!O143</f>
        <v/>
      </c>
    </row>
    <row r="141" spans="1:7" x14ac:dyDescent="0.2">
      <c r="A141" s="33">
        <f>IF(Finish!J144="",Finish!H144,Finish!H144&amp;" (lady "&amp;Finish!J144&amp;")")</f>
        <v>141</v>
      </c>
      <c r="B141" s="32" t="str">
        <f>Finish!L144</f>
        <v/>
      </c>
      <c r="C141" s="32" t="str">
        <f>Finish!M144</f>
        <v/>
      </c>
      <c r="D141" s="33" t="str">
        <f>Finish!N144</f>
        <v/>
      </c>
      <c r="E141" s="34">
        <f>Finish!F144</f>
        <v>8.4722222222222213E-2</v>
      </c>
      <c r="F141" s="33" t="e">
        <f>Finish!P144</f>
        <v>#N/A</v>
      </c>
      <c r="G141" s="33" t="str">
        <f>Finish!O144</f>
        <v/>
      </c>
    </row>
    <row r="142" spans="1:7" x14ac:dyDescent="0.2">
      <c r="A142" s="33">
        <f>IF(Finish!J145="",Finish!H145,Finish!H145&amp;" (lady "&amp;Finish!J145&amp;")")</f>
        <v>142</v>
      </c>
      <c r="B142" s="32" t="str">
        <f>Finish!L145</f>
        <v/>
      </c>
      <c r="C142" s="32" t="str">
        <f>Finish!M145</f>
        <v/>
      </c>
      <c r="D142" s="33" t="str">
        <f>Finish!N145</f>
        <v/>
      </c>
      <c r="E142" s="34">
        <f>Finish!F145</f>
        <v>8.4722222222222213E-2</v>
      </c>
      <c r="F142" s="33" t="e">
        <f>Finish!P145</f>
        <v>#N/A</v>
      </c>
      <c r="G142" s="33" t="str">
        <f>Finish!O145</f>
        <v/>
      </c>
    </row>
    <row r="143" spans="1:7" x14ac:dyDescent="0.2">
      <c r="A143" s="33">
        <f>IF(Finish!J146="",Finish!H146,Finish!H146&amp;" (lady "&amp;Finish!J146&amp;")")</f>
        <v>143</v>
      </c>
      <c r="B143" s="32" t="str">
        <f>Finish!L146</f>
        <v/>
      </c>
      <c r="C143" s="32" t="str">
        <f>Finish!M146</f>
        <v/>
      </c>
      <c r="D143" s="33" t="str">
        <f>Finish!N146</f>
        <v/>
      </c>
      <c r="E143" s="34">
        <f>Finish!F146</f>
        <v>8.4722222222222213E-2</v>
      </c>
      <c r="F143" s="33" t="e">
        <f>Finish!P146</f>
        <v>#N/A</v>
      </c>
      <c r="G143" s="33" t="str">
        <f>Finish!O146</f>
        <v/>
      </c>
    </row>
    <row r="144" spans="1:7" x14ac:dyDescent="0.2">
      <c r="A144" s="33">
        <f>IF(Finish!J147="",Finish!H147,Finish!H147&amp;" (lady "&amp;Finish!J147&amp;")")</f>
        <v>144</v>
      </c>
      <c r="B144" s="32" t="str">
        <f>Finish!L147</f>
        <v/>
      </c>
      <c r="C144" s="32" t="str">
        <f>Finish!M147</f>
        <v/>
      </c>
      <c r="D144" s="33" t="str">
        <f>Finish!N147</f>
        <v/>
      </c>
      <c r="E144" s="34">
        <f>Finish!F147</f>
        <v>8.4722222222222213E-2</v>
      </c>
      <c r="F144" s="33" t="e">
        <f>Finish!P147</f>
        <v>#N/A</v>
      </c>
      <c r="G144" s="33" t="str">
        <f>Finish!O147</f>
        <v/>
      </c>
    </row>
    <row r="145" spans="1:7" x14ac:dyDescent="0.2">
      <c r="A145" s="33">
        <f>IF(Finish!J148="",Finish!H148,Finish!H148&amp;" (lady "&amp;Finish!J148&amp;")")</f>
        <v>145</v>
      </c>
      <c r="B145" s="32" t="str">
        <f>Finish!L148</f>
        <v/>
      </c>
      <c r="C145" s="32" t="str">
        <f>Finish!M148</f>
        <v/>
      </c>
      <c r="D145" s="33" t="str">
        <f>Finish!N148</f>
        <v/>
      </c>
      <c r="E145" s="34">
        <f>Finish!F148</f>
        <v>8.4722222222222213E-2</v>
      </c>
      <c r="F145" s="33" t="e">
        <f>Finish!P148</f>
        <v>#N/A</v>
      </c>
      <c r="G145" s="33" t="str">
        <f>Finish!O148</f>
        <v/>
      </c>
    </row>
    <row r="146" spans="1:7" x14ac:dyDescent="0.2">
      <c r="A146" s="33">
        <f>IF(Finish!J149="",Finish!H149,Finish!H149&amp;" (lady "&amp;Finish!J149&amp;")")</f>
        <v>146</v>
      </c>
      <c r="B146" s="32" t="str">
        <f>Finish!L149</f>
        <v/>
      </c>
      <c r="C146" s="32" t="str">
        <f>Finish!M149</f>
        <v/>
      </c>
      <c r="D146" s="33" t="str">
        <f>Finish!N149</f>
        <v/>
      </c>
      <c r="E146" s="34">
        <f>Finish!F149</f>
        <v>8.4722222222222213E-2</v>
      </c>
      <c r="F146" s="33" t="e">
        <f>Finish!P149</f>
        <v>#N/A</v>
      </c>
      <c r="G146" s="33" t="str">
        <f>Finish!O149</f>
        <v/>
      </c>
    </row>
    <row r="147" spans="1:7" x14ac:dyDescent="0.2">
      <c r="A147" s="33">
        <f>IF(Finish!J150="",Finish!H150,Finish!H150&amp;" (lady "&amp;Finish!J150&amp;")")</f>
        <v>147</v>
      </c>
      <c r="B147" s="32" t="str">
        <f>Finish!L150</f>
        <v/>
      </c>
      <c r="C147" s="32" t="str">
        <f>Finish!M150</f>
        <v/>
      </c>
      <c r="D147" s="33" t="str">
        <f>Finish!N150</f>
        <v/>
      </c>
      <c r="E147" s="34">
        <f>Finish!F150</f>
        <v>8.4722222222222213E-2</v>
      </c>
      <c r="F147" s="33" t="e">
        <f>Finish!P150</f>
        <v>#N/A</v>
      </c>
      <c r="G147" s="33" t="str">
        <f>Finish!O150</f>
        <v/>
      </c>
    </row>
    <row r="148" spans="1:7" x14ac:dyDescent="0.2">
      <c r="A148" s="33">
        <f>IF(Finish!J151="",Finish!H151,Finish!H151&amp;" (lady "&amp;Finish!J151&amp;")")</f>
        <v>148</v>
      </c>
      <c r="B148" s="32" t="str">
        <f>Finish!L151</f>
        <v/>
      </c>
      <c r="C148" s="32" t="str">
        <f>Finish!M151</f>
        <v/>
      </c>
      <c r="D148" s="33" t="str">
        <f>Finish!N151</f>
        <v/>
      </c>
      <c r="E148" s="34">
        <f>Finish!F151</f>
        <v>8.4722222222222213E-2</v>
      </c>
      <c r="F148" s="33" t="e">
        <f>Finish!P151</f>
        <v>#N/A</v>
      </c>
      <c r="G148" s="33" t="str">
        <f>Finish!O151</f>
        <v/>
      </c>
    </row>
    <row r="149" spans="1:7" x14ac:dyDescent="0.2">
      <c r="A149" s="33">
        <f>IF(Finish!J152="",Finish!H152,Finish!H152&amp;" (lady "&amp;Finish!J152&amp;")")</f>
        <v>149</v>
      </c>
      <c r="B149" s="32" t="str">
        <f>Finish!L152</f>
        <v/>
      </c>
      <c r="C149" s="32" t="str">
        <f>Finish!M152</f>
        <v/>
      </c>
      <c r="D149" s="33" t="str">
        <f>Finish!N152</f>
        <v/>
      </c>
      <c r="E149" s="34">
        <f>Finish!F152</f>
        <v>8.4722222222222213E-2</v>
      </c>
      <c r="F149" s="33" t="e">
        <f>Finish!P152</f>
        <v>#N/A</v>
      </c>
      <c r="G149" s="33" t="str">
        <f>Finish!O152</f>
        <v/>
      </c>
    </row>
    <row r="150" spans="1:7" x14ac:dyDescent="0.2">
      <c r="A150" s="33">
        <f>IF(Finish!J153="",Finish!H153,Finish!H153&amp;" (lady "&amp;Finish!J153&amp;")")</f>
        <v>150</v>
      </c>
      <c r="B150" s="32" t="str">
        <f>Finish!L153</f>
        <v/>
      </c>
      <c r="C150" s="32" t="str">
        <f>Finish!M153</f>
        <v/>
      </c>
      <c r="D150" s="33" t="str">
        <f>Finish!N153</f>
        <v/>
      </c>
      <c r="E150" s="34">
        <f>Finish!F153</f>
        <v>8.4722222222222213E-2</v>
      </c>
      <c r="F150" s="33" t="e">
        <f>Finish!P153</f>
        <v>#N/A</v>
      </c>
      <c r="G150" s="33" t="str">
        <f>Finish!O153</f>
        <v/>
      </c>
    </row>
    <row r="151" spans="1:7" x14ac:dyDescent="0.2">
      <c r="A151" s="33">
        <f>IF(Finish!J154="",Finish!H154,Finish!H154&amp;" (lady "&amp;Finish!J154&amp;")")</f>
        <v>151</v>
      </c>
      <c r="B151" s="32" t="str">
        <f>Finish!L154</f>
        <v/>
      </c>
      <c r="C151" s="32" t="str">
        <f>Finish!M154</f>
        <v/>
      </c>
      <c r="D151" s="33" t="str">
        <f>Finish!N154</f>
        <v/>
      </c>
      <c r="E151" s="34">
        <f>Finish!F154</f>
        <v>8.4722222222222213E-2</v>
      </c>
      <c r="F151" s="33" t="e">
        <f>Finish!P154</f>
        <v>#N/A</v>
      </c>
      <c r="G151" s="33" t="str">
        <f>Finish!O154</f>
        <v/>
      </c>
    </row>
    <row r="152" spans="1:7" x14ac:dyDescent="0.2">
      <c r="A152" s="33">
        <f>IF(Finish!J155="",Finish!H155,Finish!H155&amp;" (lady "&amp;Finish!J155&amp;")")</f>
        <v>152</v>
      </c>
      <c r="B152" s="32" t="str">
        <f>Finish!L155</f>
        <v/>
      </c>
      <c r="C152" s="32" t="str">
        <f>Finish!M155</f>
        <v/>
      </c>
      <c r="D152" s="33" t="str">
        <f>Finish!N155</f>
        <v/>
      </c>
      <c r="E152" s="34">
        <f>Finish!F155</f>
        <v>8.4722222222222213E-2</v>
      </c>
      <c r="F152" s="33" t="e">
        <f>Finish!P155</f>
        <v>#N/A</v>
      </c>
      <c r="G152" s="33" t="str">
        <f>Finish!O155</f>
        <v/>
      </c>
    </row>
    <row r="153" spans="1:7" x14ac:dyDescent="0.2">
      <c r="A153" s="33">
        <f>IF(Finish!J156="",Finish!H156,Finish!H156&amp;" (lady "&amp;Finish!J156&amp;")")</f>
        <v>153</v>
      </c>
      <c r="B153" s="32" t="str">
        <f>Finish!L156</f>
        <v/>
      </c>
      <c r="C153" s="32" t="str">
        <f>Finish!M156</f>
        <v/>
      </c>
      <c r="D153" s="33" t="str">
        <f>Finish!N156</f>
        <v/>
      </c>
      <c r="E153" s="34">
        <f>Finish!F156</f>
        <v>8.4722222222222213E-2</v>
      </c>
      <c r="F153" s="33" t="e">
        <f>Finish!P156</f>
        <v>#N/A</v>
      </c>
      <c r="G153" s="33" t="str">
        <f>Finish!O156</f>
        <v/>
      </c>
    </row>
    <row r="154" spans="1:7" x14ac:dyDescent="0.2">
      <c r="A154" s="33">
        <f>IF(Finish!J157="",Finish!H157,Finish!H157&amp;" (lady "&amp;Finish!J157&amp;")")</f>
        <v>154</v>
      </c>
      <c r="B154" s="32" t="str">
        <f>Finish!L157</f>
        <v/>
      </c>
      <c r="C154" s="32" t="str">
        <f>Finish!M157</f>
        <v/>
      </c>
      <c r="D154" s="33" t="str">
        <f>Finish!N157</f>
        <v/>
      </c>
      <c r="E154" s="34">
        <f>Finish!F157</f>
        <v>8.4722222222222213E-2</v>
      </c>
      <c r="F154" s="33" t="e">
        <f>Finish!P157</f>
        <v>#N/A</v>
      </c>
      <c r="G154" s="33" t="str">
        <f>Finish!O157</f>
        <v/>
      </c>
    </row>
    <row r="155" spans="1:7" x14ac:dyDescent="0.2">
      <c r="A155" s="33">
        <f>IF(Finish!J158="",Finish!H158,Finish!H158&amp;" (lady "&amp;Finish!J158&amp;")")</f>
        <v>155</v>
      </c>
      <c r="B155" s="32" t="str">
        <f>Finish!L158</f>
        <v/>
      </c>
      <c r="C155" s="32" t="str">
        <f>Finish!M158</f>
        <v/>
      </c>
      <c r="D155" s="33" t="str">
        <f>Finish!N158</f>
        <v/>
      </c>
      <c r="E155" s="34">
        <f>Finish!F158</f>
        <v>8.4722222222222213E-2</v>
      </c>
      <c r="F155" s="33" t="e">
        <f>Finish!P158</f>
        <v>#N/A</v>
      </c>
      <c r="G155" s="33" t="str">
        <f>Finish!O158</f>
        <v/>
      </c>
    </row>
    <row r="156" spans="1:7" x14ac:dyDescent="0.2">
      <c r="A156" s="33">
        <f>IF(Finish!J159="",Finish!H159,Finish!H159&amp;" (lady "&amp;Finish!J159&amp;")")</f>
        <v>156</v>
      </c>
      <c r="B156" s="32" t="str">
        <f>Finish!L159</f>
        <v/>
      </c>
      <c r="C156" s="32" t="str">
        <f>Finish!M159</f>
        <v/>
      </c>
      <c r="D156" s="33" t="str">
        <f>Finish!N159</f>
        <v/>
      </c>
      <c r="E156" s="34">
        <f>Finish!F159</f>
        <v>8.4722222222222213E-2</v>
      </c>
      <c r="F156" s="33" t="e">
        <f>Finish!P159</f>
        <v>#N/A</v>
      </c>
      <c r="G156" s="33" t="str">
        <f>Finish!O159</f>
        <v/>
      </c>
    </row>
    <row r="157" spans="1:7" x14ac:dyDescent="0.2">
      <c r="A157" s="33">
        <f>IF(Finish!J160="",Finish!H160,Finish!H160&amp;" (lady "&amp;Finish!J160&amp;")")</f>
        <v>157</v>
      </c>
      <c r="B157" s="32" t="str">
        <f>Finish!L160</f>
        <v/>
      </c>
      <c r="C157" s="32" t="str">
        <f>Finish!M160</f>
        <v/>
      </c>
      <c r="D157" s="33" t="str">
        <f>Finish!N160</f>
        <v/>
      </c>
      <c r="E157" s="34">
        <f>Finish!F160</f>
        <v>8.4722222222222213E-2</v>
      </c>
      <c r="F157" s="33" t="e">
        <f>Finish!P160</f>
        <v>#N/A</v>
      </c>
      <c r="G157" s="33" t="str">
        <f>Finish!O160</f>
        <v/>
      </c>
    </row>
    <row r="158" spans="1:7" x14ac:dyDescent="0.2">
      <c r="A158" s="33">
        <f>IF(Finish!J161="",Finish!H161,Finish!H161&amp;" (lady "&amp;Finish!J161&amp;")")</f>
        <v>158</v>
      </c>
      <c r="B158" s="32" t="str">
        <f>Finish!L161</f>
        <v/>
      </c>
      <c r="C158" s="32" t="str">
        <f>Finish!M161</f>
        <v/>
      </c>
      <c r="D158" s="33" t="str">
        <f>Finish!N161</f>
        <v/>
      </c>
      <c r="E158" s="34">
        <f>Finish!F161</f>
        <v>8.4722222222222213E-2</v>
      </c>
      <c r="F158" s="33" t="e">
        <f>Finish!P161</f>
        <v>#N/A</v>
      </c>
      <c r="G158" s="33" t="str">
        <f>Finish!O161</f>
        <v/>
      </c>
    </row>
    <row r="159" spans="1:7" x14ac:dyDescent="0.2">
      <c r="A159" s="33">
        <f>IF(Finish!J162="",Finish!H162,Finish!H162&amp;" (lady "&amp;Finish!J162&amp;")")</f>
        <v>159</v>
      </c>
      <c r="B159" s="32" t="str">
        <f>Finish!L162</f>
        <v/>
      </c>
      <c r="C159" s="32" t="str">
        <f>Finish!M162</f>
        <v/>
      </c>
      <c r="D159" s="33" t="str">
        <f>Finish!N162</f>
        <v/>
      </c>
      <c r="E159" s="34">
        <f>Finish!F162</f>
        <v>8.4722222222222213E-2</v>
      </c>
      <c r="F159" s="33" t="e">
        <f>Finish!P162</f>
        <v>#N/A</v>
      </c>
      <c r="G159" s="33" t="str">
        <f>Finish!O162</f>
        <v/>
      </c>
    </row>
    <row r="160" spans="1:7" x14ac:dyDescent="0.2">
      <c r="A160" s="33">
        <f>IF(Finish!J163="",Finish!H163,Finish!H163&amp;" (lady "&amp;Finish!J163&amp;")")</f>
        <v>160</v>
      </c>
      <c r="B160" s="32" t="str">
        <f>Finish!L163</f>
        <v/>
      </c>
      <c r="C160" s="32" t="str">
        <f>Finish!M163</f>
        <v/>
      </c>
      <c r="D160" s="33" t="str">
        <f>Finish!N163</f>
        <v/>
      </c>
      <c r="E160" s="34">
        <f>Finish!F163</f>
        <v>8.4722222222222213E-2</v>
      </c>
      <c r="F160" s="33" t="e">
        <f>Finish!P163</f>
        <v>#N/A</v>
      </c>
      <c r="G160" s="33" t="str">
        <f>Finish!O163</f>
        <v/>
      </c>
    </row>
    <row r="161" spans="1:7" x14ac:dyDescent="0.2">
      <c r="A161" s="33">
        <f>IF(Finish!J164="",Finish!H164,Finish!H164&amp;" (lady "&amp;Finish!J164&amp;")")</f>
        <v>161</v>
      </c>
      <c r="B161" s="32" t="str">
        <f>Finish!L164</f>
        <v/>
      </c>
      <c r="C161" s="32" t="str">
        <f>Finish!M164</f>
        <v/>
      </c>
      <c r="D161" s="33" t="str">
        <f>Finish!N164</f>
        <v/>
      </c>
      <c r="E161" s="34">
        <f>Finish!F164</f>
        <v>8.4722222222222213E-2</v>
      </c>
      <c r="F161" s="33" t="e">
        <f>Finish!P164</f>
        <v>#N/A</v>
      </c>
      <c r="G161" s="33" t="str">
        <f>Finish!O164</f>
        <v/>
      </c>
    </row>
    <row r="162" spans="1:7" x14ac:dyDescent="0.2">
      <c r="A162" s="33">
        <f>IF(Finish!J165="",Finish!H165,Finish!H165&amp;" (lady "&amp;Finish!J165&amp;")")</f>
        <v>162</v>
      </c>
      <c r="B162" s="32" t="str">
        <f>Finish!L165</f>
        <v/>
      </c>
      <c r="C162" s="32" t="str">
        <f>Finish!M165</f>
        <v/>
      </c>
      <c r="D162" s="33" t="str">
        <f>Finish!N165</f>
        <v/>
      </c>
      <c r="E162" s="34">
        <f>Finish!F165</f>
        <v>8.4722222222222213E-2</v>
      </c>
      <c r="F162" s="33" t="e">
        <f>Finish!P165</f>
        <v>#N/A</v>
      </c>
      <c r="G162" s="33" t="str">
        <f>Finish!O165</f>
        <v/>
      </c>
    </row>
    <row r="163" spans="1:7" x14ac:dyDescent="0.2">
      <c r="A163" s="33">
        <f>IF(Finish!J166="",Finish!H166,Finish!H166&amp;" (lady "&amp;Finish!J166&amp;")")</f>
        <v>163</v>
      </c>
      <c r="B163" s="32" t="str">
        <f>Finish!L166</f>
        <v/>
      </c>
      <c r="C163" s="32" t="str">
        <f>Finish!M166</f>
        <v/>
      </c>
      <c r="D163" s="33" t="str">
        <f>Finish!N166</f>
        <v/>
      </c>
      <c r="E163" s="34">
        <f>Finish!F166</f>
        <v>8.4722222222222213E-2</v>
      </c>
      <c r="F163" s="33" t="e">
        <f>Finish!P166</f>
        <v>#N/A</v>
      </c>
      <c r="G163" s="33" t="str">
        <f>Finish!O166</f>
        <v/>
      </c>
    </row>
    <row r="164" spans="1:7" x14ac:dyDescent="0.2">
      <c r="A164" s="33">
        <f>IF(Finish!J167="",Finish!H167,Finish!H167&amp;" (lady "&amp;Finish!J167&amp;")")</f>
        <v>164</v>
      </c>
      <c r="B164" s="32" t="str">
        <f>Finish!L167</f>
        <v/>
      </c>
      <c r="C164" s="32" t="str">
        <f>Finish!M167</f>
        <v/>
      </c>
      <c r="D164" s="33" t="str">
        <f>Finish!N167</f>
        <v/>
      </c>
      <c r="E164" s="34">
        <f>Finish!F167</f>
        <v>8.4722222222222213E-2</v>
      </c>
      <c r="F164" s="33" t="e">
        <f>Finish!P167</f>
        <v>#N/A</v>
      </c>
      <c r="G164" s="33" t="str">
        <f>Finish!O167</f>
        <v/>
      </c>
    </row>
    <row r="165" spans="1:7" x14ac:dyDescent="0.2">
      <c r="A165" s="33">
        <f>IF(Finish!J168="",Finish!H168,Finish!H168&amp;" (lady "&amp;Finish!J168&amp;")")</f>
        <v>165</v>
      </c>
      <c r="B165" s="32" t="str">
        <f>Finish!L168</f>
        <v/>
      </c>
      <c r="C165" s="32" t="str">
        <f>Finish!M168</f>
        <v/>
      </c>
      <c r="D165" s="33" t="str">
        <f>Finish!N168</f>
        <v/>
      </c>
      <c r="E165" s="34">
        <f>Finish!F168</f>
        <v>8.4722222222222213E-2</v>
      </c>
      <c r="F165" s="33" t="e">
        <f>Finish!P168</f>
        <v>#N/A</v>
      </c>
      <c r="G165" s="33" t="str">
        <f>Finish!O168</f>
        <v/>
      </c>
    </row>
    <row r="166" spans="1:7" x14ac:dyDescent="0.2">
      <c r="A166" s="33">
        <f>IF(Finish!J169="",Finish!H169,Finish!H169&amp;" (lady "&amp;Finish!J169&amp;")")</f>
        <v>166</v>
      </c>
      <c r="B166" s="32" t="str">
        <f>Finish!L169</f>
        <v/>
      </c>
      <c r="C166" s="32" t="str">
        <f>Finish!M169</f>
        <v/>
      </c>
      <c r="D166" s="33" t="str">
        <f>Finish!N169</f>
        <v/>
      </c>
      <c r="E166" s="34">
        <f>Finish!F169</f>
        <v>8.4722222222222213E-2</v>
      </c>
      <c r="F166" s="33" t="e">
        <f>Finish!P169</f>
        <v>#N/A</v>
      </c>
      <c r="G166" s="33" t="str">
        <f>Finish!O169</f>
        <v/>
      </c>
    </row>
    <row r="167" spans="1:7" x14ac:dyDescent="0.2">
      <c r="A167" s="33">
        <f>IF(Finish!J170="",Finish!H170,Finish!H170&amp;" (lady "&amp;Finish!J170&amp;")")</f>
        <v>167</v>
      </c>
      <c r="B167" s="32" t="str">
        <f>Finish!L170</f>
        <v/>
      </c>
      <c r="C167" s="32" t="str">
        <f>Finish!M170</f>
        <v/>
      </c>
      <c r="D167" s="33" t="str">
        <f>Finish!N170</f>
        <v/>
      </c>
      <c r="E167" s="34">
        <f>Finish!F170</f>
        <v>8.4722222222222213E-2</v>
      </c>
      <c r="F167" s="33" t="e">
        <f>Finish!P170</f>
        <v>#N/A</v>
      </c>
      <c r="G167" s="33" t="str">
        <f>Finish!O170</f>
        <v/>
      </c>
    </row>
    <row r="168" spans="1:7" x14ac:dyDescent="0.2">
      <c r="A168" s="33">
        <f>IF(Finish!J171="",Finish!H171,Finish!H171&amp;" (lady "&amp;Finish!J171&amp;")")</f>
        <v>168</v>
      </c>
      <c r="B168" s="32" t="str">
        <f>Finish!L171</f>
        <v/>
      </c>
      <c r="C168" s="32" t="str">
        <f>Finish!M171</f>
        <v/>
      </c>
      <c r="D168" s="33" t="str">
        <f>Finish!N171</f>
        <v/>
      </c>
      <c r="E168" s="34">
        <f>Finish!F171</f>
        <v>8.4722222222222213E-2</v>
      </c>
      <c r="F168" s="33" t="e">
        <f>Finish!P171</f>
        <v>#N/A</v>
      </c>
      <c r="G168" s="33" t="str">
        <f>Finish!O171</f>
        <v/>
      </c>
    </row>
    <row r="169" spans="1:7" x14ac:dyDescent="0.2">
      <c r="A169" s="33">
        <f>IF(Finish!J172="",Finish!H172,Finish!H172&amp;" (lady "&amp;Finish!J172&amp;")")</f>
        <v>169</v>
      </c>
      <c r="B169" s="32" t="str">
        <f>Finish!L172</f>
        <v/>
      </c>
      <c r="C169" s="32" t="str">
        <f>Finish!M172</f>
        <v/>
      </c>
      <c r="D169" s="33" t="str">
        <f>Finish!N172</f>
        <v/>
      </c>
      <c r="E169" s="34">
        <f>Finish!F172</f>
        <v>8.4722222222222213E-2</v>
      </c>
      <c r="F169" s="33" t="e">
        <f>Finish!P172</f>
        <v>#N/A</v>
      </c>
      <c r="G169" s="33" t="str">
        <f>Finish!O172</f>
        <v/>
      </c>
    </row>
    <row r="170" spans="1:7" x14ac:dyDescent="0.2">
      <c r="A170" s="33">
        <f>IF(Finish!J173="",Finish!H173,Finish!H173&amp;" (lady "&amp;Finish!J173&amp;")")</f>
        <v>170</v>
      </c>
      <c r="B170" s="32" t="str">
        <f>Finish!L173</f>
        <v/>
      </c>
      <c r="C170" s="32" t="str">
        <f>Finish!M173</f>
        <v/>
      </c>
      <c r="D170" s="33" t="str">
        <f>Finish!N173</f>
        <v/>
      </c>
      <c r="E170" s="34">
        <f>Finish!F173</f>
        <v>8.4722222222222213E-2</v>
      </c>
      <c r="F170" s="33" t="e">
        <f>Finish!P173</f>
        <v>#N/A</v>
      </c>
      <c r="G170" s="33" t="str">
        <f>Finish!O173</f>
        <v/>
      </c>
    </row>
    <row r="171" spans="1:7" x14ac:dyDescent="0.2">
      <c r="A171" s="33">
        <f>IF(Finish!J174="",Finish!H174,Finish!H174&amp;" (lady "&amp;Finish!J174&amp;")")</f>
        <v>171</v>
      </c>
      <c r="B171" s="32" t="str">
        <f>Finish!L174</f>
        <v/>
      </c>
      <c r="C171" s="32" t="str">
        <f>Finish!M174</f>
        <v/>
      </c>
      <c r="D171" s="33" t="str">
        <f>Finish!N174</f>
        <v/>
      </c>
      <c r="E171" s="34">
        <f>Finish!F174</f>
        <v>8.4722222222222213E-2</v>
      </c>
      <c r="F171" s="33" t="e">
        <f>Finish!P174</f>
        <v>#N/A</v>
      </c>
      <c r="G171" s="33" t="str">
        <f>Finish!O174</f>
        <v/>
      </c>
    </row>
    <row r="172" spans="1:7" x14ac:dyDescent="0.2">
      <c r="A172" s="33">
        <f>IF(Finish!J175="",Finish!H175,Finish!H175&amp;" (lady "&amp;Finish!J175&amp;")")</f>
        <v>172</v>
      </c>
      <c r="B172" s="32" t="str">
        <f>Finish!L175</f>
        <v/>
      </c>
      <c r="C172" s="32" t="str">
        <f>Finish!M175</f>
        <v/>
      </c>
      <c r="D172" s="33" t="str">
        <f>Finish!N175</f>
        <v/>
      </c>
      <c r="E172" s="34">
        <f>Finish!F175</f>
        <v>8.4722222222222213E-2</v>
      </c>
      <c r="F172" s="33" t="e">
        <f>Finish!P175</f>
        <v>#N/A</v>
      </c>
      <c r="G172" s="33" t="str">
        <f>Finish!O175</f>
        <v/>
      </c>
    </row>
    <row r="173" spans="1:7" x14ac:dyDescent="0.2">
      <c r="A173" s="33">
        <f>IF(Finish!J176="",Finish!H176,Finish!H176&amp;" (lady "&amp;Finish!J176&amp;")")</f>
        <v>173</v>
      </c>
      <c r="B173" s="32" t="str">
        <f>Finish!L176</f>
        <v/>
      </c>
      <c r="C173" s="32" t="str">
        <f>Finish!M176</f>
        <v/>
      </c>
      <c r="D173" s="33" t="str">
        <f>Finish!N176</f>
        <v/>
      </c>
      <c r="E173" s="34">
        <f>Finish!F176</f>
        <v>8.4722222222222213E-2</v>
      </c>
      <c r="F173" s="33" t="e">
        <f>Finish!P176</f>
        <v>#N/A</v>
      </c>
      <c r="G173" s="33" t="str">
        <f>Finish!O176</f>
        <v/>
      </c>
    </row>
    <row r="174" spans="1:7" x14ac:dyDescent="0.2">
      <c r="A174" s="33">
        <f>IF(Finish!J177="",Finish!H177,Finish!H177&amp;" (lady "&amp;Finish!J177&amp;")")</f>
        <v>174</v>
      </c>
      <c r="B174" s="32" t="str">
        <f>Finish!L177</f>
        <v/>
      </c>
      <c r="C174" s="32" t="str">
        <f>Finish!M177</f>
        <v/>
      </c>
      <c r="D174" s="33" t="str">
        <f>Finish!N177</f>
        <v/>
      </c>
      <c r="E174" s="34">
        <f>Finish!F177</f>
        <v>8.4722222222222213E-2</v>
      </c>
      <c r="F174" s="33" t="e">
        <f>Finish!P177</f>
        <v>#N/A</v>
      </c>
      <c r="G174" s="33" t="str">
        <f>Finish!O177</f>
        <v/>
      </c>
    </row>
    <row r="175" spans="1:7" x14ac:dyDescent="0.2">
      <c r="A175" s="33">
        <f>IF(Finish!J178="",Finish!H178,Finish!H178&amp;" (lady "&amp;Finish!J178&amp;")")</f>
        <v>175</v>
      </c>
      <c r="B175" s="32" t="str">
        <f>Finish!L178</f>
        <v/>
      </c>
      <c r="C175" s="32" t="str">
        <f>Finish!M178</f>
        <v/>
      </c>
      <c r="D175" s="33" t="str">
        <f>Finish!N178</f>
        <v/>
      </c>
      <c r="E175" s="34">
        <f>Finish!F178</f>
        <v>8.4722222222222213E-2</v>
      </c>
      <c r="F175" s="33" t="e">
        <f>Finish!P178</f>
        <v>#N/A</v>
      </c>
      <c r="G175" s="33" t="str">
        <f>Finish!O178</f>
        <v/>
      </c>
    </row>
    <row r="176" spans="1:7" x14ac:dyDescent="0.2">
      <c r="A176" s="33">
        <f>IF(Finish!J179="",Finish!H179,Finish!H179&amp;" (lady "&amp;Finish!J179&amp;")")</f>
        <v>176</v>
      </c>
      <c r="B176" s="32" t="str">
        <f>Finish!L179</f>
        <v/>
      </c>
      <c r="C176" s="32" t="str">
        <f>Finish!M179</f>
        <v/>
      </c>
      <c r="D176" s="33" t="str">
        <f>Finish!N179</f>
        <v/>
      </c>
      <c r="E176" s="34">
        <f>Finish!F179</f>
        <v>8.4722222222222213E-2</v>
      </c>
      <c r="F176" s="33" t="e">
        <f>Finish!P179</f>
        <v>#N/A</v>
      </c>
      <c r="G176" s="33" t="str">
        <f>Finish!O179</f>
        <v/>
      </c>
    </row>
    <row r="177" spans="1:7" x14ac:dyDescent="0.2">
      <c r="A177" s="33">
        <f>IF(Finish!J180="",Finish!H180,Finish!H180&amp;" (lady "&amp;Finish!J180&amp;")")</f>
        <v>177</v>
      </c>
      <c r="B177" s="32" t="str">
        <f>Finish!L180</f>
        <v/>
      </c>
      <c r="C177" s="32" t="str">
        <f>Finish!M180</f>
        <v/>
      </c>
      <c r="D177" s="33" t="str">
        <f>Finish!N180</f>
        <v/>
      </c>
      <c r="E177" s="34">
        <f>Finish!F180</f>
        <v>8.4722222222222213E-2</v>
      </c>
      <c r="F177" s="33" t="e">
        <f>Finish!P180</f>
        <v>#N/A</v>
      </c>
      <c r="G177" s="33" t="str">
        <f>Finish!O180</f>
        <v/>
      </c>
    </row>
    <row r="178" spans="1:7" x14ac:dyDescent="0.2">
      <c r="A178" s="33">
        <f>IF(Finish!J181="",Finish!H181,Finish!H181&amp;" (lady "&amp;Finish!J181&amp;")")</f>
        <v>178</v>
      </c>
      <c r="B178" s="32" t="str">
        <f>Finish!L181</f>
        <v/>
      </c>
      <c r="C178" s="32" t="str">
        <f>Finish!M181</f>
        <v/>
      </c>
      <c r="D178" s="33" t="str">
        <f>Finish!N181</f>
        <v/>
      </c>
      <c r="E178" s="34">
        <f>Finish!F181</f>
        <v>8.4722222222222213E-2</v>
      </c>
      <c r="F178" s="33" t="e">
        <f>Finish!P181</f>
        <v>#N/A</v>
      </c>
      <c r="G178" s="33" t="str">
        <f>Finish!O181</f>
        <v/>
      </c>
    </row>
    <row r="179" spans="1:7" x14ac:dyDescent="0.2">
      <c r="A179" s="33">
        <f>IF(Finish!J182="",Finish!H182,Finish!H182&amp;" (lady "&amp;Finish!J182&amp;")")</f>
        <v>179</v>
      </c>
      <c r="B179" s="32" t="str">
        <f>Finish!L182</f>
        <v/>
      </c>
      <c r="C179" s="32" t="str">
        <f>Finish!M182</f>
        <v/>
      </c>
      <c r="D179" s="33" t="str">
        <f>Finish!N182</f>
        <v/>
      </c>
      <c r="E179" s="34">
        <f>Finish!F182</f>
        <v>8.4722222222222213E-2</v>
      </c>
      <c r="F179" s="33" t="e">
        <f>Finish!P182</f>
        <v>#N/A</v>
      </c>
      <c r="G179" s="33" t="str">
        <f>Finish!O182</f>
        <v/>
      </c>
    </row>
    <row r="180" spans="1:7" x14ac:dyDescent="0.2">
      <c r="A180" s="33">
        <f>IF(Finish!J183="",Finish!H183,Finish!H183&amp;" (lady "&amp;Finish!J183&amp;")")</f>
        <v>180</v>
      </c>
      <c r="B180" s="32" t="str">
        <f>Finish!L183</f>
        <v/>
      </c>
      <c r="C180" s="32" t="str">
        <f>Finish!M183</f>
        <v/>
      </c>
      <c r="D180" s="33" t="str">
        <f>Finish!N183</f>
        <v/>
      </c>
      <c r="E180" s="34">
        <f>Finish!F183</f>
        <v>8.4722222222222213E-2</v>
      </c>
      <c r="F180" s="33" t="e">
        <f>Finish!P183</f>
        <v>#N/A</v>
      </c>
      <c r="G180" s="33" t="str">
        <f>Finish!O183</f>
        <v/>
      </c>
    </row>
    <row r="181" spans="1:7" x14ac:dyDescent="0.2">
      <c r="A181" s="33">
        <f>IF(Finish!J184="",Finish!H184,Finish!H184&amp;" (lady "&amp;Finish!J184&amp;")")</f>
        <v>181</v>
      </c>
      <c r="B181" s="32" t="str">
        <f>Finish!L184</f>
        <v/>
      </c>
      <c r="C181" s="32" t="str">
        <f>Finish!M184</f>
        <v/>
      </c>
      <c r="D181" s="33" t="str">
        <f>Finish!N184</f>
        <v/>
      </c>
      <c r="E181" s="34">
        <f>Finish!F184</f>
        <v>8.4722222222222213E-2</v>
      </c>
      <c r="F181" s="33" t="e">
        <f>Finish!P184</f>
        <v>#N/A</v>
      </c>
      <c r="G181" s="33" t="str">
        <f>Finish!O184</f>
        <v/>
      </c>
    </row>
    <row r="182" spans="1:7" x14ac:dyDescent="0.2">
      <c r="A182" s="33">
        <f>IF(Finish!J185="",Finish!H185,Finish!H185&amp;" (lady "&amp;Finish!J185&amp;")")</f>
        <v>182</v>
      </c>
      <c r="B182" s="32" t="str">
        <f>Finish!L185</f>
        <v/>
      </c>
      <c r="C182" s="32" t="str">
        <f>Finish!M185</f>
        <v/>
      </c>
      <c r="D182" s="33" t="str">
        <f>Finish!N185</f>
        <v/>
      </c>
      <c r="E182" s="34">
        <f>Finish!F185</f>
        <v>8.4722222222222213E-2</v>
      </c>
      <c r="F182" s="33" t="e">
        <f>Finish!P185</f>
        <v>#N/A</v>
      </c>
      <c r="G182" s="33" t="str">
        <f>Finish!O185</f>
        <v/>
      </c>
    </row>
    <row r="183" spans="1:7" x14ac:dyDescent="0.2">
      <c r="A183" s="33">
        <f>IF(Finish!J186="",Finish!H186,Finish!H186&amp;" (lady "&amp;Finish!J186&amp;")")</f>
        <v>183</v>
      </c>
      <c r="B183" s="32" t="str">
        <f>Finish!L186</f>
        <v/>
      </c>
      <c r="C183" s="32" t="str">
        <f>Finish!M186</f>
        <v/>
      </c>
      <c r="D183" s="33" t="str">
        <f>Finish!N186</f>
        <v/>
      </c>
      <c r="E183" s="34">
        <f>Finish!F186</f>
        <v>8.4722222222222213E-2</v>
      </c>
      <c r="F183" s="33" t="e">
        <f>Finish!P186</f>
        <v>#N/A</v>
      </c>
      <c r="G183" s="33" t="str">
        <f>Finish!O186</f>
        <v/>
      </c>
    </row>
    <row r="184" spans="1:7" x14ac:dyDescent="0.2">
      <c r="A184" s="33">
        <f>IF(Finish!J187="",Finish!H187,Finish!H187&amp;" (lady "&amp;Finish!J187&amp;")")</f>
        <v>184</v>
      </c>
      <c r="B184" s="32" t="str">
        <f>Finish!L187</f>
        <v/>
      </c>
      <c r="C184" s="32" t="str">
        <f>Finish!M187</f>
        <v/>
      </c>
      <c r="D184" s="33" t="str">
        <f>Finish!N187</f>
        <v/>
      </c>
      <c r="E184" s="34">
        <f>Finish!F187</f>
        <v>8.4722222222222213E-2</v>
      </c>
      <c r="F184" s="33" t="e">
        <f>Finish!P187</f>
        <v>#N/A</v>
      </c>
      <c r="G184" s="33" t="str">
        <f>Finish!O187</f>
        <v/>
      </c>
    </row>
    <row r="185" spans="1:7" x14ac:dyDescent="0.2">
      <c r="A185" s="33">
        <f>IF(Finish!J188="",Finish!H188,Finish!H188&amp;" (lady "&amp;Finish!J188&amp;")")</f>
        <v>185</v>
      </c>
      <c r="B185" s="32" t="str">
        <f>Finish!L188</f>
        <v/>
      </c>
      <c r="C185" s="32" t="str">
        <f>Finish!M188</f>
        <v/>
      </c>
      <c r="D185" s="33" t="str">
        <f>Finish!N188</f>
        <v/>
      </c>
      <c r="E185" s="34">
        <f>Finish!F188</f>
        <v>8.4722222222222213E-2</v>
      </c>
      <c r="F185" s="33" t="e">
        <f>Finish!P188</f>
        <v>#N/A</v>
      </c>
      <c r="G185" s="33" t="str">
        <f>Finish!O188</f>
        <v/>
      </c>
    </row>
    <row r="186" spans="1:7" x14ac:dyDescent="0.2">
      <c r="A186" s="33">
        <f>IF(Finish!J189="",Finish!H189,Finish!H189&amp;" (lady "&amp;Finish!J189&amp;")")</f>
        <v>186</v>
      </c>
      <c r="B186" s="32" t="str">
        <f>Finish!L189</f>
        <v/>
      </c>
      <c r="C186" s="32" t="str">
        <f>Finish!M189</f>
        <v/>
      </c>
      <c r="D186" s="33" t="str">
        <f>Finish!N189</f>
        <v/>
      </c>
      <c r="E186" s="34">
        <f>Finish!F189</f>
        <v>8.4722222222222213E-2</v>
      </c>
      <c r="F186" s="33" t="e">
        <f>Finish!P189</f>
        <v>#N/A</v>
      </c>
      <c r="G186" s="33" t="str">
        <f>Finish!O189</f>
        <v/>
      </c>
    </row>
    <row r="187" spans="1:7" x14ac:dyDescent="0.2">
      <c r="A187" s="33">
        <f>IF(Finish!J190="",Finish!H190,Finish!H190&amp;" (lady "&amp;Finish!J190&amp;")")</f>
        <v>187</v>
      </c>
      <c r="B187" s="32" t="str">
        <f>Finish!L190</f>
        <v/>
      </c>
      <c r="C187" s="32" t="str">
        <f>Finish!M190</f>
        <v/>
      </c>
      <c r="D187" s="33" t="str">
        <f>Finish!N190</f>
        <v/>
      </c>
      <c r="E187" s="34">
        <f>Finish!F190</f>
        <v>8.4722222222222213E-2</v>
      </c>
      <c r="F187" s="33" t="e">
        <f>Finish!P190</f>
        <v>#N/A</v>
      </c>
      <c r="G187" s="33" t="str">
        <f>Finish!O190</f>
        <v/>
      </c>
    </row>
    <row r="188" spans="1:7" x14ac:dyDescent="0.2">
      <c r="A188" s="33">
        <f>IF(Finish!J191="",Finish!H191,Finish!H191&amp;" (lady "&amp;Finish!J191&amp;")")</f>
        <v>188</v>
      </c>
      <c r="B188" s="32" t="str">
        <f>Finish!L191</f>
        <v/>
      </c>
      <c r="C188" s="32" t="str">
        <f>Finish!M191</f>
        <v/>
      </c>
      <c r="D188" s="33" t="str">
        <f>Finish!N191</f>
        <v/>
      </c>
      <c r="E188" s="34">
        <f>Finish!F191</f>
        <v>8.4722222222222213E-2</v>
      </c>
      <c r="F188" s="33" t="e">
        <f>Finish!P191</f>
        <v>#N/A</v>
      </c>
      <c r="G188" s="33" t="str">
        <f>Finish!O191</f>
        <v/>
      </c>
    </row>
    <row r="189" spans="1:7" x14ac:dyDescent="0.2">
      <c r="A189" s="33">
        <f>IF(Finish!J192="",Finish!H192,Finish!H192&amp;" (lady "&amp;Finish!J192&amp;")")</f>
        <v>189</v>
      </c>
      <c r="B189" s="32" t="str">
        <f>Finish!L192</f>
        <v/>
      </c>
      <c r="C189" s="32" t="str">
        <f>Finish!M192</f>
        <v/>
      </c>
      <c r="D189" s="33" t="str">
        <f>Finish!N192</f>
        <v/>
      </c>
      <c r="E189" s="34">
        <f>Finish!F192</f>
        <v>8.4722222222222213E-2</v>
      </c>
      <c r="F189" s="33" t="e">
        <f>Finish!P192</f>
        <v>#N/A</v>
      </c>
      <c r="G189" s="33" t="str">
        <f>Finish!O192</f>
        <v/>
      </c>
    </row>
    <row r="190" spans="1:7" x14ac:dyDescent="0.2">
      <c r="A190" s="33">
        <f>IF(Finish!J193="",Finish!H193,Finish!H193&amp;" (lady "&amp;Finish!J193&amp;")")</f>
        <v>190</v>
      </c>
      <c r="B190" s="32" t="str">
        <f>Finish!L193</f>
        <v/>
      </c>
      <c r="C190" s="32" t="str">
        <f>Finish!M193</f>
        <v/>
      </c>
      <c r="D190" s="33" t="str">
        <f>Finish!N193</f>
        <v/>
      </c>
      <c r="E190" s="34">
        <f>Finish!F193</f>
        <v>8.4722222222222213E-2</v>
      </c>
      <c r="F190" s="33" t="e">
        <f>Finish!P193</f>
        <v>#N/A</v>
      </c>
      <c r="G190" s="33" t="str">
        <f>Finish!O193</f>
        <v/>
      </c>
    </row>
    <row r="191" spans="1:7" x14ac:dyDescent="0.2">
      <c r="A191" s="33">
        <f>IF(Finish!J194="",Finish!H194,Finish!H194&amp;" (lady "&amp;Finish!J194&amp;")")</f>
        <v>191</v>
      </c>
      <c r="B191" s="32" t="str">
        <f>Finish!L194</f>
        <v/>
      </c>
      <c r="C191" s="32" t="str">
        <f>Finish!M194</f>
        <v/>
      </c>
      <c r="D191" s="33" t="str">
        <f>Finish!N194</f>
        <v/>
      </c>
      <c r="E191" s="34">
        <f>Finish!F194</f>
        <v>8.4722222222222213E-2</v>
      </c>
      <c r="F191" s="33" t="e">
        <f>Finish!P194</f>
        <v>#N/A</v>
      </c>
      <c r="G191" s="33" t="str">
        <f>Finish!O194</f>
        <v/>
      </c>
    </row>
    <row r="192" spans="1:7" x14ac:dyDescent="0.2">
      <c r="A192" s="33">
        <f>IF(Finish!J195="",Finish!H195,Finish!H195&amp;" (lady "&amp;Finish!J195&amp;")")</f>
        <v>192</v>
      </c>
      <c r="B192" s="32" t="str">
        <f>Finish!L195</f>
        <v/>
      </c>
      <c r="C192" s="32" t="str">
        <f>Finish!M195</f>
        <v/>
      </c>
      <c r="D192" s="33" t="str">
        <f>Finish!N195</f>
        <v/>
      </c>
      <c r="E192" s="34">
        <f>Finish!F195</f>
        <v>8.4722222222222213E-2</v>
      </c>
      <c r="F192" s="33" t="e">
        <f>Finish!P195</f>
        <v>#N/A</v>
      </c>
      <c r="G192" s="33" t="str">
        <f>Finish!O195</f>
        <v/>
      </c>
    </row>
    <row r="193" spans="1:7" x14ac:dyDescent="0.2">
      <c r="A193" s="33">
        <f>IF(Finish!J196="",Finish!H196,Finish!H196&amp;" (lady "&amp;Finish!J196&amp;")")</f>
        <v>193</v>
      </c>
      <c r="B193" s="32" t="str">
        <f>Finish!L196</f>
        <v/>
      </c>
      <c r="C193" s="32" t="str">
        <f>Finish!M196</f>
        <v/>
      </c>
      <c r="D193" s="33" t="str">
        <f>Finish!N196</f>
        <v/>
      </c>
      <c r="E193" s="34">
        <f>Finish!F196</f>
        <v>8.4722222222222213E-2</v>
      </c>
      <c r="F193" s="33" t="e">
        <f>Finish!P196</f>
        <v>#N/A</v>
      </c>
      <c r="G193" s="33" t="str">
        <f>Finish!O196</f>
        <v/>
      </c>
    </row>
    <row r="194" spans="1:7" x14ac:dyDescent="0.2">
      <c r="A194" s="33">
        <f>IF(Finish!J197="",Finish!H197,Finish!H197&amp;" (lady "&amp;Finish!J197&amp;")")</f>
        <v>194</v>
      </c>
      <c r="B194" s="32" t="str">
        <f>Finish!L197</f>
        <v/>
      </c>
      <c r="C194" s="32" t="str">
        <f>Finish!M197</f>
        <v/>
      </c>
      <c r="D194" s="33" t="str">
        <f>Finish!N197</f>
        <v/>
      </c>
      <c r="E194" s="34">
        <f>Finish!F197</f>
        <v>8.4722222222222213E-2</v>
      </c>
      <c r="F194" s="33" t="e">
        <f>Finish!P197</f>
        <v>#N/A</v>
      </c>
      <c r="G194" s="33" t="str">
        <f>Finish!O197</f>
        <v/>
      </c>
    </row>
    <row r="195" spans="1:7" x14ac:dyDescent="0.2">
      <c r="A195" s="33">
        <f>IF(Finish!J198="",Finish!H198,Finish!H198&amp;" (lady "&amp;Finish!J198&amp;")")</f>
        <v>195</v>
      </c>
      <c r="B195" s="32" t="str">
        <f>Finish!L198</f>
        <v/>
      </c>
      <c r="C195" s="32" t="str">
        <f>Finish!M198</f>
        <v/>
      </c>
      <c r="D195" s="33" t="str">
        <f>Finish!N198</f>
        <v/>
      </c>
      <c r="E195" s="34">
        <f>Finish!F198</f>
        <v>8.4722222222222213E-2</v>
      </c>
      <c r="F195" s="33" t="e">
        <f>Finish!P198</f>
        <v>#N/A</v>
      </c>
      <c r="G195" s="33" t="str">
        <f>Finish!O198</f>
        <v/>
      </c>
    </row>
    <row r="196" spans="1:7" x14ac:dyDescent="0.2">
      <c r="A196" s="33">
        <f>IF(Finish!J199="",Finish!H199,Finish!H199&amp;" (lady "&amp;Finish!J199&amp;")")</f>
        <v>196</v>
      </c>
      <c r="B196" s="32" t="str">
        <f>Finish!L199</f>
        <v/>
      </c>
      <c r="C196" s="32" t="str">
        <f>Finish!M199</f>
        <v/>
      </c>
      <c r="D196" s="33" t="str">
        <f>Finish!N199</f>
        <v/>
      </c>
      <c r="E196" s="34">
        <f>Finish!F199</f>
        <v>8.4722222222222213E-2</v>
      </c>
      <c r="F196" s="33" t="e">
        <f>Finish!P199</f>
        <v>#N/A</v>
      </c>
      <c r="G196" s="33" t="str">
        <f>Finish!O199</f>
        <v/>
      </c>
    </row>
    <row r="197" spans="1:7" x14ac:dyDescent="0.2">
      <c r="A197" s="33">
        <f>IF(Finish!J200="",Finish!H200,Finish!H200&amp;" (lady "&amp;Finish!J200&amp;")")</f>
        <v>197</v>
      </c>
      <c r="B197" s="32" t="str">
        <f>Finish!L200</f>
        <v/>
      </c>
      <c r="C197" s="32" t="str">
        <f>Finish!M200</f>
        <v/>
      </c>
      <c r="D197" s="33" t="str">
        <f>Finish!N200</f>
        <v/>
      </c>
      <c r="E197" s="34">
        <f>Finish!F200</f>
        <v>8.4722222222222213E-2</v>
      </c>
      <c r="F197" s="33" t="e">
        <f>Finish!P200</f>
        <v>#N/A</v>
      </c>
      <c r="G197" s="33" t="str">
        <f>Finish!O200</f>
        <v/>
      </c>
    </row>
    <row r="198" spans="1:7" x14ac:dyDescent="0.2">
      <c r="A198" s="33">
        <f>IF(Finish!J201="",Finish!H201,Finish!H201&amp;" (lady "&amp;Finish!J201&amp;")")</f>
        <v>198</v>
      </c>
      <c r="B198" s="32" t="str">
        <f>Finish!L201</f>
        <v/>
      </c>
      <c r="C198" s="32" t="str">
        <f>Finish!M201</f>
        <v/>
      </c>
      <c r="D198" s="33" t="str">
        <f>Finish!N201</f>
        <v/>
      </c>
      <c r="E198" s="34">
        <f>Finish!F201</f>
        <v>8.4722222222222213E-2</v>
      </c>
      <c r="F198" s="33" t="e">
        <f>Finish!P201</f>
        <v>#N/A</v>
      </c>
      <c r="G198" s="33" t="str">
        <f>Finish!O201</f>
        <v/>
      </c>
    </row>
    <row r="199" spans="1:7" x14ac:dyDescent="0.2">
      <c r="A199" s="33">
        <f>IF(Finish!J202="",Finish!H202,Finish!H202&amp;" (lady "&amp;Finish!J202&amp;")")</f>
        <v>199</v>
      </c>
      <c r="B199" s="32" t="str">
        <f>Finish!L202</f>
        <v/>
      </c>
      <c r="C199" s="32" t="str">
        <f>Finish!M202</f>
        <v/>
      </c>
      <c r="D199" s="33" t="str">
        <f>Finish!N202</f>
        <v/>
      </c>
      <c r="E199" s="34">
        <f>Finish!F202</f>
        <v>8.4722222222222213E-2</v>
      </c>
      <c r="F199" s="33" t="e">
        <f>Finish!P202</f>
        <v>#N/A</v>
      </c>
      <c r="G199" s="33" t="str">
        <f>Finish!O202</f>
        <v/>
      </c>
    </row>
    <row r="200" spans="1:7" x14ac:dyDescent="0.2">
      <c r="A200" s="33">
        <f>IF(Finish!J203="",Finish!H203,Finish!H203&amp;" (lady "&amp;Finish!J203&amp;")")</f>
        <v>200</v>
      </c>
      <c r="B200" s="32" t="str">
        <f>Finish!L203</f>
        <v/>
      </c>
      <c r="C200" s="32" t="str">
        <f>Finish!M203</f>
        <v/>
      </c>
      <c r="D200" s="33" t="str">
        <f>Finish!N203</f>
        <v/>
      </c>
      <c r="E200" s="34">
        <f>Finish!F203</f>
        <v>8.4722222222222213E-2</v>
      </c>
      <c r="F200" s="33" t="e">
        <f>Finish!P203</f>
        <v>#N/A</v>
      </c>
      <c r="G200" s="33" t="str">
        <f>Finish!O203</f>
        <v/>
      </c>
    </row>
    <row r="201" spans="1:7" x14ac:dyDescent="0.2">
      <c r="A201" s="33">
        <f>IF(Finish!J204="",Finish!H204,Finish!H204&amp;" (lady "&amp;Finish!J204&amp;")")</f>
        <v>201</v>
      </c>
      <c r="B201" s="32" t="str">
        <f>Finish!L204</f>
        <v/>
      </c>
      <c r="C201" s="32" t="str">
        <f>Finish!M204</f>
        <v/>
      </c>
      <c r="D201" s="33" t="str">
        <f>Finish!N204</f>
        <v/>
      </c>
      <c r="E201" s="34">
        <f>Finish!F204</f>
        <v>8.4722222222222213E-2</v>
      </c>
      <c r="F201" s="33" t="e">
        <f>Finish!P204</f>
        <v>#N/A</v>
      </c>
      <c r="G201" s="33" t="str">
        <f>Finish!O204</f>
        <v/>
      </c>
    </row>
    <row r="204" spans="1:7" ht="12" x14ac:dyDescent="0.25">
      <c r="A204" s="35" t="s">
        <v>50</v>
      </c>
      <c r="D204" s="32"/>
      <c r="E204" s="36" t="s">
        <v>23</v>
      </c>
    </row>
    <row r="205" spans="1:7" x14ac:dyDescent="0.2">
      <c r="A205" s="32">
        <v>1</v>
      </c>
      <c r="B205" s="32" t="str">
        <f>VLOOKUP($C205,'Work (Mteams)'!$B:$D,2,FALSE)</f>
        <v>Max Cole</v>
      </c>
      <c r="C205" s="32" t="str">
        <f>VLOOKUP($A205,'Work (Mteams)'!$A:$B,2,FALSE)</f>
        <v>Rossendale Harriers</v>
      </c>
      <c r="D205" s="32">
        <f>VLOOKUP($C205,'Work (Mteams)'!$B:$D,3,FALSE)</f>
        <v>12</v>
      </c>
      <c r="E205" s="32">
        <f>VLOOKUP($A205,'Work (Mteams)'!$A:$F,6,FALSE)</f>
        <v>44</v>
      </c>
    </row>
    <row r="206" spans="1:7" x14ac:dyDescent="0.2">
      <c r="A206" s="32"/>
      <c r="B206" s="32" t="str">
        <f>VLOOKUP($C205,'Work (Mteams)'!$G:$I,2,FALSE)</f>
        <v>Matthew Clawson</v>
      </c>
      <c r="D206" s="32">
        <f>VLOOKUP($C205,'Work (Mteams)'!$G:$I,3,FALSE)</f>
        <v>15</v>
      </c>
      <c r="E206" s="32"/>
    </row>
    <row r="207" spans="1:7" x14ac:dyDescent="0.2">
      <c r="A207" s="32"/>
      <c r="B207" s="32" t="str">
        <f>VLOOKUP($C205,'Work (Mteams)'!$J:$L,2,FALSE)</f>
        <v>Ben Kirkman</v>
      </c>
      <c r="D207" s="32">
        <f>VLOOKUP($C205,'Work (Mteams)'!$J:$L,3,FALSE)</f>
        <v>17</v>
      </c>
      <c r="E207" s="32"/>
    </row>
    <row r="208" spans="1:7" x14ac:dyDescent="0.2">
      <c r="A208" s="32"/>
      <c r="D208" s="32"/>
      <c r="E208" s="32"/>
    </row>
    <row r="209" spans="1:5" x14ac:dyDescent="0.2">
      <c r="A209" s="32">
        <v>2</v>
      </c>
      <c r="B209" s="32" t="str">
        <f>VLOOKUP($C209,'Work (Mteams)'!$B:$D,2,FALSE)</f>
        <v>David Poole</v>
      </c>
      <c r="C209" s="32" t="str">
        <f>VLOOKUP($A209,'Work (Mteams)'!$A:$B,2,FALSE)</f>
        <v>Barlick Fell Runners</v>
      </c>
      <c r="D209" s="32">
        <f>VLOOKUP($C209,'Work (Mteams)'!$B:$D,3,FALSE)</f>
        <v>4</v>
      </c>
      <c r="E209" s="32">
        <f>VLOOKUP($A209,'Work (Mteams)'!$A:$F,6,FALSE)</f>
        <v>52</v>
      </c>
    </row>
    <row r="210" spans="1:5" x14ac:dyDescent="0.2">
      <c r="A210" s="32"/>
      <c r="B210" s="32" t="str">
        <f>VLOOKUP($C209,'Work (Mteams)'!$G:$I,2,FALSE)</f>
        <v>Robert Cranham</v>
      </c>
      <c r="D210" s="32">
        <f>VLOOKUP($C209,'Work (Mteams)'!$G:$I,3,FALSE)</f>
        <v>11</v>
      </c>
      <c r="E210" s="32"/>
    </row>
    <row r="211" spans="1:5" x14ac:dyDescent="0.2">
      <c r="A211" s="32"/>
      <c r="B211" s="32" t="str">
        <f>VLOOKUP($C209,'Work (Mteams)'!$J:$L,2,FALSE)</f>
        <v>John Boothman</v>
      </c>
      <c r="D211" s="32">
        <f>VLOOKUP($C209,'Work (Mteams)'!$J:$L,3,FALSE)</f>
        <v>37</v>
      </c>
      <c r="E211" s="32"/>
    </row>
    <row r="212" spans="1:5" x14ac:dyDescent="0.2">
      <c r="A212" s="32"/>
      <c r="D212" s="32"/>
      <c r="E212" s="32"/>
    </row>
    <row r="213" spans="1:5" x14ac:dyDescent="0.2">
      <c r="A213" s="32">
        <v>3</v>
      </c>
      <c r="B213" s="32" t="str">
        <f>VLOOKUP($C213,'Work (Mteams)'!$B:$D,2,FALSE)</f>
        <v>Stephen Hall</v>
      </c>
      <c r="C213" s="32" t="str">
        <f>VLOOKUP($A213,'Work (Mteams)'!$A:$B,2,FALSE)</f>
        <v xml:space="preserve">Calder Valley </v>
      </c>
      <c r="D213" s="32">
        <f>VLOOKUP($C213,'Work (Mteams)'!$B:$D,3,FALSE)</f>
        <v>2</v>
      </c>
      <c r="E213" s="32">
        <f>VLOOKUP($A213,'Work (Mteams)'!$A:$F,6,FALSE)</f>
        <v>68</v>
      </c>
    </row>
    <row r="214" spans="1:5" x14ac:dyDescent="0.2">
      <c r="A214" s="32"/>
      <c r="B214" s="32" t="str">
        <f>VLOOKUP($C213,'Work (Mteams)'!$G:$I,2,FALSE)</f>
        <v>Stephen Smithies</v>
      </c>
      <c r="D214" s="32">
        <f>VLOOKUP($C213,'Work (Mteams)'!$G:$I,3,FALSE)</f>
        <v>13</v>
      </c>
      <c r="E214" s="32"/>
    </row>
    <row r="215" spans="1:5" x14ac:dyDescent="0.2">
      <c r="A215" s="32"/>
      <c r="B215" s="32" t="str">
        <f>VLOOKUP($C213,'Work (Mteams)'!$J:$L,2,FALSE)</f>
        <v>Francis Wooff</v>
      </c>
      <c r="D215" s="32">
        <f>VLOOKUP($C213,'Work (Mteams)'!$J:$L,3,FALSE)</f>
        <v>53</v>
      </c>
      <c r="E215" s="32"/>
    </row>
    <row r="216" spans="1:5" x14ac:dyDescent="0.2">
      <c r="A216" s="32"/>
      <c r="D216" s="32"/>
      <c r="E216" s="32"/>
    </row>
    <row r="217" spans="1:5" x14ac:dyDescent="0.2">
      <c r="A217" s="32">
        <v>4</v>
      </c>
      <c r="B217" s="32" t="str">
        <f>VLOOKUP($C217,'Work (Mteams)'!$B:$D,2,FALSE)</f>
        <v>James Thomas</v>
      </c>
      <c r="C217" s="32" t="str">
        <f>VLOOKUP($A217,'Work (Mteams)'!$A:$B,2,FALSE)</f>
        <v>Ramsbottom Running Club</v>
      </c>
      <c r="D217" s="32">
        <f>VLOOKUP($C217,'Work (Mteams)'!$B:$D,3,FALSE)</f>
        <v>22</v>
      </c>
      <c r="E217" s="32">
        <f>VLOOKUP($A217,'Work (Mteams)'!$A:$F,6,FALSE)</f>
        <v>76</v>
      </c>
    </row>
    <row r="218" spans="1:5" x14ac:dyDescent="0.2">
      <c r="A218" s="32"/>
      <c r="B218" s="32" t="str">
        <f>VLOOKUP($C217,'Work (Mteams)'!$G:$I,2,FALSE)</f>
        <v>Simon Jones</v>
      </c>
      <c r="D218" s="32">
        <f>VLOOKUP($C217,'Work (Mteams)'!$G:$I,3,FALSE)</f>
        <v>26</v>
      </c>
      <c r="E218" s="32"/>
    </row>
    <row r="219" spans="1:5" x14ac:dyDescent="0.2">
      <c r="A219" s="32"/>
      <c r="B219" s="32" t="str">
        <f>VLOOKUP($C217,'Work (Mteams)'!$J:$L,2,FALSE)</f>
        <v>Sam Akerstrom</v>
      </c>
      <c r="D219" s="32">
        <f>VLOOKUP($C217,'Work (Mteams)'!$J:$L,3,FALSE)</f>
        <v>28</v>
      </c>
      <c r="E219" s="32"/>
    </row>
    <row r="220" spans="1:5" x14ac:dyDescent="0.2">
      <c r="A220" s="32"/>
      <c r="D220" s="32"/>
      <c r="E220" s="32"/>
    </row>
    <row r="221" spans="1:5" x14ac:dyDescent="0.2">
      <c r="A221" s="32">
        <v>5</v>
      </c>
      <c r="B221" s="32" t="str">
        <f>VLOOKUP($C221,'Work (Mteams)'!$B:$D,2,FALSE)</f>
        <v>Gaz Pemberton</v>
      </c>
      <c r="C221" s="32" t="str">
        <f>VLOOKUP($A221,'Work (Mteams)'!$A:$B,2,FALSE)</f>
        <v>Todmorden Harriers</v>
      </c>
      <c r="D221" s="32">
        <f>VLOOKUP($C221,'Work (Mteams)'!$B:$D,3,FALSE)</f>
        <v>6</v>
      </c>
      <c r="E221" s="32">
        <f>VLOOKUP($A221,'Work (Mteams)'!$A:$F,6,FALSE)</f>
        <v>108</v>
      </c>
    </row>
    <row r="222" spans="1:5" x14ac:dyDescent="0.2">
      <c r="A222" s="32"/>
      <c r="B222" s="32" t="str">
        <f>VLOOKUP($C221,'Work (Mteams)'!$G:$I,2,FALSE)</f>
        <v>Richard Butterwick</v>
      </c>
      <c r="D222" s="32">
        <f>VLOOKUP($C221,'Work (Mteams)'!$G:$I,3,FALSE)</f>
        <v>38</v>
      </c>
      <c r="E222" s="32"/>
    </row>
    <row r="223" spans="1:5" x14ac:dyDescent="0.2">
      <c r="A223" s="32"/>
      <c r="B223" s="32" t="str">
        <f>VLOOKUP($C221,'Work (Mteams)'!$J:$L,2,FALSE)</f>
        <v>James Richardson</v>
      </c>
      <c r="D223" s="32">
        <f>VLOOKUP($C221,'Work (Mteams)'!$J:$L,3,FALSE)</f>
        <v>64</v>
      </c>
      <c r="E223" s="32"/>
    </row>
    <row r="224" spans="1:5" x14ac:dyDescent="0.2">
      <c r="A224" s="32"/>
      <c r="D224" s="32"/>
      <c r="E224" s="32"/>
    </row>
    <row r="225" spans="1:5" x14ac:dyDescent="0.2">
      <c r="A225" s="32">
        <v>6</v>
      </c>
      <c r="B225" s="32" t="str">
        <f>VLOOKUP($C225,'Work (Mteams)'!$B:$D,2,FALSE)</f>
        <v>Tom O'Gorman</v>
      </c>
      <c r="C225" s="32" t="str">
        <f>VLOOKUP($A225,'Work (Mteams)'!$A:$B,2,FALSE)</f>
        <v>Bowland</v>
      </c>
      <c r="D225" s="32">
        <f>VLOOKUP($C225,'Work (Mteams)'!$B:$D,3,FALSE)</f>
        <v>8</v>
      </c>
      <c r="E225" s="32">
        <f>VLOOKUP($A225,'Work (Mteams)'!$A:$F,6,FALSE)</f>
        <v>115</v>
      </c>
    </row>
    <row r="226" spans="1:5" x14ac:dyDescent="0.2">
      <c r="A226" s="32"/>
      <c r="B226" s="32" t="str">
        <f>VLOOKUP($C225,'Work (Mteams)'!$G:$I,2,FALSE)</f>
        <v>Mary O'Gorman</v>
      </c>
      <c r="D226" s="32">
        <f>VLOOKUP($C225,'Work (Mteams)'!$G:$I,3,FALSE)</f>
        <v>46</v>
      </c>
      <c r="E226" s="32"/>
    </row>
    <row r="227" spans="1:5" x14ac:dyDescent="0.2">
      <c r="A227" s="32"/>
      <c r="B227" s="32" t="str">
        <f>VLOOKUP($C225,'Work (Mteams)'!$J:$L,2,FALSE)</f>
        <v>Martin O'Gorman</v>
      </c>
      <c r="D227" s="32">
        <f>VLOOKUP($C225,'Work (Mteams)'!$J:$L,3,FALSE)</f>
        <v>61</v>
      </c>
      <c r="E227" s="32"/>
    </row>
    <row r="228" spans="1:5" x14ac:dyDescent="0.2">
      <c r="A228" s="32"/>
      <c r="D228" s="32"/>
      <c r="E228" s="32"/>
    </row>
    <row r="229" spans="1:5" x14ac:dyDescent="0.2">
      <c r="A229" s="32">
        <v>7</v>
      </c>
      <c r="B229" s="32" t="str">
        <f>VLOOKUP($C229,'Work (Mteams)'!$B:$D,2,FALSE)</f>
        <v>Steve Randall</v>
      </c>
      <c r="C229" s="32" t="str">
        <f>VLOOKUP($A229,'Work (Mteams)'!$A:$B,2,FALSE)</f>
        <v>Meltham AC</v>
      </c>
      <c r="D229" s="32">
        <f>VLOOKUP($C229,'Work (Mteams)'!$B:$D,3,FALSE)</f>
        <v>42</v>
      </c>
      <c r="E229" s="32">
        <f>VLOOKUP($A229,'Work (Mteams)'!$A:$F,6,FALSE)</f>
        <v>131</v>
      </c>
    </row>
    <row r="230" spans="1:5" x14ac:dyDescent="0.2">
      <c r="A230" s="32"/>
      <c r="B230" s="32" t="str">
        <f>VLOOKUP($C229,'Work (Mteams)'!$G:$I,2,FALSE)</f>
        <v>Mark Hoath</v>
      </c>
      <c r="D230" s="32">
        <f>VLOOKUP($C229,'Work (Mteams)'!$G:$I,3,FALSE)</f>
        <v>44</v>
      </c>
      <c r="E230" s="32"/>
    </row>
    <row r="231" spans="1:5" x14ac:dyDescent="0.2">
      <c r="A231" s="32"/>
      <c r="B231" s="32" t="str">
        <f>VLOOKUP($C229,'Work (Mteams)'!$J:$L,2,FALSE)</f>
        <v>James Stables</v>
      </c>
      <c r="D231" s="32">
        <f>VLOOKUP($C229,'Work (Mteams)'!$J:$L,3,FALSE)</f>
        <v>45</v>
      </c>
      <c r="E231" s="32"/>
    </row>
    <row r="232" spans="1:5" x14ac:dyDescent="0.2">
      <c r="A232" s="32"/>
      <c r="D232" s="32"/>
      <c r="E232" s="32"/>
    </row>
    <row r="233" spans="1:5" x14ac:dyDescent="0.2">
      <c r="A233" s="32">
        <v>8</v>
      </c>
      <c r="B233" s="32" t="str">
        <f>VLOOKUP($C233,'Work (Mteams)'!$B:$D,2,FALSE)</f>
        <v xml:space="preserve">Ian Swan </v>
      </c>
      <c r="C233" s="32" t="str">
        <f>VLOOKUP($A233,'Work (Mteams)'!$A:$B,2,FALSE)</f>
        <v>Radcliffe AC</v>
      </c>
      <c r="D233" s="32">
        <f>VLOOKUP($C233,'Work (Mteams)'!$B:$D,3,FALSE)</f>
        <v>33</v>
      </c>
      <c r="E233" s="32">
        <f>VLOOKUP($A233,'Work (Mteams)'!$A:$F,6,FALSE)</f>
        <v>151</v>
      </c>
    </row>
    <row r="234" spans="1:5" x14ac:dyDescent="0.2">
      <c r="A234" s="32"/>
      <c r="B234" s="32" t="str">
        <f>VLOOKUP($C233,'Work (Mteams)'!$G:$I,2,FALSE)</f>
        <v>Donna Cartwright</v>
      </c>
      <c r="D234" s="32">
        <f>VLOOKUP($C233,'Work (Mteams)'!$G:$I,3,FALSE)</f>
        <v>43</v>
      </c>
      <c r="E234" s="32"/>
    </row>
    <row r="235" spans="1:5" x14ac:dyDescent="0.2">
      <c r="A235" s="32"/>
      <c r="B235" s="32" t="str">
        <f>VLOOKUP($C233,'Work (Mteams)'!$J:$L,2,FALSE)</f>
        <v>Karen Doherty</v>
      </c>
      <c r="D235" s="32">
        <f>VLOOKUP($C233,'Work (Mteams)'!$J:$L,3,FALSE)</f>
        <v>75</v>
      </c>
      <c r="E235" s="32"/>
    </row>
    <row r="236" spans="1:5" x14ac:dyDescent="0.2">
      <c r="A236" s="32"/>
      <c r="D236" s="32"/>
      <c r="E236" s="32"/>
    </row>
    <row r="237" spans="1:5" x14ac:dyDescent="0.2">
      <c r="A237" s="32">
        <v>9</v>
      </c>
      <c r="B237" s="32" t="str">
        <f>VLOOKUP($C237,'Work (Mteams)'!$B:$D,2,FALSE)</f>
        <v>Craig Wilkinson</v>
      </c>
      <c r="C237" s="32" t="str">
        <f>VLOOKUP($A237,'Work (Mteams)'!$A:$B,2,FALSE)</f>
        <v>Blackburn Road Runners</v>
      </c>
      <c r="D237" s="32">
        <f>VLOOKUP($C237,'Work (Mteams)'!$B:$D,3,FALSE)</f>
        <v>55</v>
      </c>
      <c r="E237" s="32">
        <f>VLOOKUP($A237,'Work (Mteams)'!$A:$F,6,FALSE)</f>
        <v>186</v>
      </c>
    </row>
    <row r="238" spans="1:5" x14ac:dyDescent="0.2">
      <c r="A238" s="32"/>
      <c r="B238" s="32" t="str">
        <f>VLOOKUP($C237,'Work (Mteams)'!$G:$I,2,FALSE)</f>
        <v>Lisa Ingham</v>
      </c>
      <c r="D238" s="32">
        <f>VLOOKUP($C237,'Work (Mteams)'!$G:$I,3,FALSE)</f>
        <v>60</v>
      </c>
      <c r="E238" s="32"/>
    </row>
    <row r="239" spans="1:5" x14ac:dyDescent="0.2">
      <c r="A239" s="32"/>
      <c r="B239" s="32" t="str">
        <f>VLOOKUP($C237,'Work (Mteams)'!$J:$L,2,FALSE)</f>
        <v>Margaret Morley</v>
      </c>
      <c r="D239" s="32">
        <f>VLOOKUP($C237,'Work (Mteams)'!$J:$L,3,FALSE)</f>
        <v>71</v>
      </c>
      <c r="E239" s="32"/>
    </row>
    <row r="240" spans="1:5" x14ac:dyDescent="0.2">
      <c r="A240" s="32"/>
      <c r="D240" s="32"/>
      <c r="E240" s="32"/>
    </row>
    <row r="241" spans="1:5" x14ac:dyDescent="0.2">
      <c r="A241" s="32"/>
      <c r="D241" s="32"/>
      <c r="E241" s="32"/>
    </row>
    <row r="242" spans="1:5" ht="12" x14ac:dyDescent="0.25">
      <c r="A242" s="35" t="s">
        <v>39</v>
      </c>
      <c r="D242" s="32"/>
      <c r="E242" s="36" t="s">
        <v>23</v>
      </c>
    </row>
    <row r="243" spans="1:5" x14ac:dyDescent="0.2">
      <c r="A243" s="32">
        <v>1</v>
      </c>
      <c r="B243" s="32" t="e">
        <f>VLOOKUP($C243,'Work (Lteams)'!$B:$D,2,FALSE)</f>
        <v>#N/A</v>
      </c>
      <c r="C243" s="32" t="e">
        <f>VLOOKUP($A243,'Work (Lteams)'!$A:$B,2,FALSE)</f>
        <v>#N/A</v>
      </c>
      <c r="D243" s="32" t="e">
        <f>VLOOKUP($C243,'Work (Lteams)'!$B:$D,3,FALSE)</f>
        <v>#N/A</v>
      </c>
      <c r="E243" s="32" t="e">
        <f>VLOOKUP($A243,'Work (Lteams)'!$A:$F,6,FALSE)</f>
        <v>#N/A</v>
      </c>
    </row>
    <row r="244" spans="1:5" x14ac:dyDescent="0.2">
      <c r="A244" s="32"/>
      <c r="B244" s="32" t="e">
        <f>VLOOKUP($C243,'Work (Lteams)'!$G:$I,2,FALSE)</f>
        <v>#N/A</v>
      </c>
      <c r="D244" s="32" t="e">
        <f>VLOOKUP($C243,'Work (Lteams)'!$G:$I,3,FALSE)</f>
        <v>#N/A</v>
      </c>
      <c r="E244" s="32"/>
    </row>
    <row r="245" spans="1:5" x14ac:dyDescent="0.2">
      <c r="A245" s="32"/>
      <c r="B245" s="32" t="e">
        <f>VLOOKUP($C243,'Work (Lteams)'!$J:$L,2,FALSE)</f>
        <v>#N/A</v>
      </c>
      <c r="D245" s="32" t="e">
        <f>VLOOKUP($C243,'Work (Lteams)'!$J:$L,3,FALSE)</f>
        <v>#N/A</v>
      </c>
      <c r="E245" s="32"/>
    </row>
    <row r="246" spans="1:5" x14ac:dyDescent="0.2">
      <c r="A246" s="32"/>
      <c r="D246" s="32"/>
      <c r="E246" s="32"/>
    </row>
    <row r="247" spans="1:5" x14ac:dyDescent="0.2">
      <c r="A247" s="32">
        <v>2</v>
      </c>
      <c r="B247" s="32" t="e">
        <f>VLOOKUP($C247,'Work (Lteams)'!$B:$D,2,FALSE)</f>
        <v>#N/A</v>
      </c>
      <c r="C247" s="32" t="e">
        <f>VLOOKUP($A247,'Work (Lteams)'!$A:$B,2,FALSE)</f>
        <v>#N/A</v>
      </c>
      <c r="D247" s="32" t="e">
        <f>VLOOKUP($C247,'Work (Lteams)'!$B:$D,3,FALSE)</f>
        <v>#N/A</v>
      </c>
      <c r="E247" s="32" t="e">
        <f>VLOOKUP($A247,'Work (Lteams)'!$A:$F,6,FALSE)</f>
        <v>#N/A</v>
      </c>
    </row>
    <row r="248" spans="1:5" x14ac:dyDescent="0.2">
      <c r="A248" s="32"/>
      <c r="B248" s="32" t="e">
        <f>VLOOKUP($C247,'Work (Lteams)'!$G:$I,2,FALSE)</f>
        <v>#N/A</v>
      </c>
      <c r="D248" s="32" t="e">
        <f>VLOOKUP($C247,'Work (Lteams)'!$G:$I,3,FALSE)</f>
        <v>#N/A</v>
      </c>
      <c r="E248" s="32"/>
    </row>
    <row r="249" spans="1:5" x14ac:dyDescent="0.2">
      <c r="A249" s="32"/>
      <c r="B249" s="32" t="e">
        <f>VLOOKUP($C247,'Work (Lteams)'!$J:$L,2,FALSE)</f>
        <v>#N/A</v>
      </c>
      <c r="D249" s="32" t="e">
        <f>VLOOKUP($C247,'Work (Lteams)'!$J:$L,3,FALSE)</f>
        <v>#N/A</v>
      </c>
      <c r="E249" s="32"/>
    </row>
    <row r="251" spans="1:5" x14ac:dyDescent="0.2">
      <c r="A251" s="32">
        <v>3</v>
      </c>
      <c r="B251" s="32" t="e">
        <f>VLOOKUP($C251,'Work (Lteams)'!$B:$D,2,FALSE)</f>
        <v>#N/A</v>
      </c>
      <c r="C251" s="32" t="e">
        <f>VLOOKUP($A251,'Work (Lteams)'!$A:$B,2,FALSE)</f>
        <v>#N/A</v>
      </c>
      <c r="D251" s="32" t="e">
        <f>VLOOKUP($C251,'Work (Lteams)'!$B:$D,3,FALSE)</f>
        <v>#N/A</v>
      </c>
      <c r="E251" s="32" t="e">
        <f>VLOOKUP($A251,'Work (Lteams)'!$A:$F,6,FALSE)</f>
        <v>#N/A</v>
      </c>
    </row>
    <row r="252" spans="1:5" x14ac:dyDescent="0.2">
      <c r="A252" s="32"/>
      <c r="B252" s="32" t="e">
        <f>VLOOKUP($C251,'Work (Lteams)'!$G:$I,2,FALSE)</f>
        <v>#N/A</v>
      </c>
      <c r="D252" s="32" t="e">
        <f>VLOOKUP($C251,'Work (Lteams)'!$G:$I,3,FALSE)</f>
        <v>#N/A</v>
      </c>
      <c r="E252" s="32"/>
    </row>
    <row r="253" spans="1:5" x14ac:dyDescent="0.2">
      <c r="A253" s="32"/>
      <c r="B253" s="32" t="e">
        <f>VLOOKUP($C251,'Work (Lteams)'!$J:$L,2,FALSE)</f>
        <v>#N/A</v>
      </c>
      <c r="D253" s="32" t="e">
        <f>VLOOKUP($C251,'Work (Lteams)'!$J:$L,3,FALSE)</f>
        <v>#N/A</v>
      </c>
      <c r="E253" s="32"/>
    </row>
  </sheetData>
  <phoneticPr fontId="0" type="noConversion"/>
  <pageMargins left="0.11811023622047245" right="0.15748031496062992" top="0.59055118110236227" bottom="0.86614173228346458" header="0.23622047244094491" footer="0.51181102362204722"/>
  <pageSetup paperSize="9" orientation="portrait" horizontalDpi="4294967294" verticalDpi="300" r:id="rId1"/>
  <headerFooter alignWithMargins="0">
    <oddHeader>&amp;C&amp;"Arial,Bold"&amp;UTom Tittiman&amp;R&amp;"Arial,Bold"25th June 2005</oddHeader>
    <oddFooter xml:space="preserve">&amp;CCalder Valley Fellrunners (www.cvfr.co.uk)&amp;R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41"/>
  <sheetViews>
    <sheetView topLeftCell="A27" workbookViewId="0">
      <selection activeCell="D7" sqref="D7"/>
    </sheetView>
  </sheetViews>
  <sheetFormatPr defaultColWidth="16.6640625" defaultRowHeight="25.5" customHeight="1" x14ac:dyDescent="0.25"/>
  <cols>
    <col min="1" max="1" width="16.6640625" style="92"/>
    <col min="2" max="2" width="7.33203125" style="94" hidden="1" customWidth="1"/>
    <col min="3" max="3" width="27" style="93" customWidth="1"/>
    <col min="4" max="4" width="27" style="87" customWidth="1"/>
    <col min="5" max="5" width="10.44140625" style="90" customWidth="1"/>
    <col min="6" max="6" width="6.88671875" style="91" bestFit="1" customWidth="1"/>
    <col min="7" max="7" width="8.44140625" style="87" bestFit="1" customWidth="1"/>
    <col min="8" max="16384" width="16.6640625" style="87"/>
  </cols>
  <sheetData>
    <row r="1" spans="1:7" ht="25.5" customHeight="1" x14ac:dyDescent="0.25">
      <c r="A1" s="86" t="s">
        <v>81</v>
      </c>
      <c r="C1" s="86" t="str">
        <f>'with ckpt'!B2</f>
        <v>Ben Coop</v>
      </c>
      <c r="D1" s="86" t="str">
        <f>'with ckpt'!C2</f>
        <v>Bury AC</v>
      </c>
      <c r="E1" s="88">
        <f>IF($C1="","",'with ckpt'!E2)</f>
        <v>3.4456018518518518E-2</v>
      </c>
      <c r="F1" s="89" t="str">
        <f>'with ckpt'!D2</f>
        <v>MSEN</v>
      </c>
    </row>
    <row r="2" spans="1:7" ht="25.5" customHeight="1" x14ac:dyDescent="0.25">
      <c r="A2" s="86" t="s">
        <v>82</v>
      </c>
      <c r="C2" s="86" t="str">
        <f>'with ckpt'!B3</f>
        <v>Stephen Hall</v>
      </c>
      <c r="D2" s="86" t="str">
        <f>'with ckpt'!C3</f>
        <v xml:space="preserve">Calder Valley </v>
      </c>
      <c r="E2" s="88">
        <f>IF($C2="","",'with ckpt'!E3)</f>
        <v>3.5185185185185187E-2</v>
      </c>
      <c r="F2" s="89" t="str">
        <f>'with ckpt'!D3</f>
        <v>M45</v>
      </c>
    </row>
    <row r="3" spans="1:7" ht="25.5" customHeight="1" x14ac:dyDescent="0.25">
      <c r="A3" s="86" t="s">
        <v>83</v>
      </c>
      <c r="C3" s="86" t="str">
        <f>'with ckpt'!B4</f>
        <v>Charlie Parkinson</v>
      </c>
      <c r="D3" s="86" t="str">
        <f>'with ckpt'!C4</f>
        <v>unattached</v>
      </c>
      <c r="E3" s="88">
        <f>IF($C3="","",'with ckpt'!E4)</f>
        <v>3.546296296296296E-2</v>
      </c>
      <c r="F3" s="89" t="str">
        <f>'with ckpt'!D4</f>
        <v>MU23</v>
      </c>
    </row>
    <row r="4" spans="1:7" ht="25.5" customHeight="1" x14ac:dyDescent="0.25">
      <c r="A4" s="86" t="s">
        <v>84</v>
      </c>
      <c r="B4" s="94">
        <v>1</v>
      </c>
      <c r="C4" s="86" t="str">
        <f>IF(COUNTIF(Finish!$J:$J,$B4)=0,"",VLOOKUP($B4,Finish!$J:$L,3,FALSE))</f>
        <v/>
      </c>
      <c r="D4" s="86" t="str">
        <f>IF($C4="","",VLOOKUP($B4,Finish!$J:$M,4,FALSE))</f>
        <v/>
      </c>
      <c r="E4" s="88" t="str">
        <f>IF($C4="","",VLOOKUP($B4,Finish!$J:$R,9,FALSE))</f>
        <v/>
      </c>
      <c r="F4" s="89" t="str">
        <f>IF($C4="","",VLOOKUP($B4,Finish!$J:$N,5,FALSE))</f>
        <v/>
      </c>
      <c r="G4" s="87" t="str">
        <f>IF(AND(COUNTIF(C$1:C4,C4)&gt;1,C4&lt;&gt;""),"repeat","")</f>
        <v/>
      </c>
    </row>
    <row r="5" spans="1:7" ht="25.5" customHeight="1" x14ac:dyDescent="0.25">
      <c r="A5" s="86" t="s">
        <v>149</v>
      </c>
      <c r="B5" s="94" t="s">
        <v>147</v>
      </c>
      <c r="C5" s="86" t="str">
        <f>IF(COUNTIF(Finish!$I:$I,$B5)=0,"",VLOOKUP($B5,Finish!$I:$L,4,FALSE))</f>
        <v/>
      </c>
      <c r="D5" s="86" t="str">
        <f>IF($C5="","",VLOOKUP($B5,Finish!$I:$N,5,FALSE))</f>
        <v/>
      </c>
      <c r="E5" s="88" t="str">
        <f>IF($C5="","",VLOOKUP($B5,Finish!$I:$R,10,FALSE))</f>
        <v/>
      </c>
      <c r="F5" s="89" t="str">
        <f>IF($C5="","",LEFT(B5,3))</f>
        <v/>
      </c>
      <c r="G5" s="87" t="str">
        <f>IF(AND(COUNTIF(C$1:C5,C5)&gt;1,C5&lt;&gt;""),"repeat","")</f>
        <v/>
      </c>
    </row>
    <row r="6" spans="1:7" ht="25.5" customHeight="1" x14ac:dyDescent="0.25">
      <c r="A6" s="86" t="s">
        <v>150</v>
      </c>
      <c r="B6" s="94" t="s">
        <v>148</v>
      </c>
      <c r="C6" s="86" t="str">
        <f>IF(COUNTIF(Finish!$I:$I,$B6)=0,"",VLOOKUP($B6,Finish!$I:$L,4,FALSE))</f>
        <v/>
      </c>
      <c r="D6" s="86" t="str">
        <f>IF($C6="","",VLOOKUP($B6,Finish!$I:$N,5,FALSE))</f>
        <v/>
      </c>
      <c r="E6" s="88" t="str">
        <f>IF($C6="","",VLOOKUP($B6,Finish!$I:$R,10,FALSE))</f>
        <v/>
      </c>
      <c r="F6" s="89" t="str">
        <f>IF($C6="","",LEFT(B6,4))</f>
        <v/>
      </c>
      <c r="G6" s="87" t="str">
        <f>IF(AND(COUNTIF(C$1:C6,C6)&gt;1,C6&lt;&gt;""),"repeat","")</f>
        <v/>
      </c>
    </row>
    <row r="7" spans="1:7" ht="25.5" customHeight="1" x14ac:dyDescent="0.25">
      <c r="A7" s="86" t="s">
        <v>91</v>
      </c>
      <c r="B7" s="94" t="s">
        <v>137</v>
      </c>
      <c r="C7" s="86" t="str">
        <f>IF(COUNTIF(Finish!$I:$I,$B7)=0,"",VLOOKUP($B7,Finish!$I:$L,4,FALSE))</f>
        <v/>
      </c>
      <c r="D7" s="86" t="str">
        <f>IF($C7="","",VLOOKUP($B7,Finish!$I:$N,5,FALSE))</f>
        <v/>
      </c>
      <c r="E7" s="88" t="str">
        <f>IF($C7="","",VLOOKUP($B7,Finish!$I:$R,10,FALSE))</f>
        <v/>
      </c>
      <c r="F7" s="89" t="str">
        <f>IF($C7="","",LEFT(B7,3))</f>
        <v/>
      </c>
      <c r="G7" s="87" t="str">
        <f>IF(AND(COUNTIF(C$1:C7,C7)&gt;1,C7&lt;&gt;""),"repeat","")</f>
        <v/>
      </c>
    </row>
    <row r="8" spans="1:7" ht="25.5" customHeight="1" x14ac:dyDescent="0.25">
      <c r="A8" s="86" t="s">
        <v>92</v>
      </c>
      <c r="B8" s="94" t="s">
        <v>138</v>
      </c>
      <c r="C8" s="86" t="str">
        <f>IF(COUNTIF(Finish!$I:$I,$B8)=0,"",VLOOKUP($B8,Finish!$I:$L,4,FALSE))</f>
        <v/>
      </c>
      <c r="D8" s="86" t="str">
        <f>IF($C8="","",VLOOKUP($B8,Finish!$I:$N,5,FALSE))</f>
        <v/>
      </c>
      <c r="E8" s="88" t="str">
        <f>IF($C8="","",VLOOKUP($B8,Finish!$I:$R,10,FALSE))</f>
        <v/>
      </c>
      <c r="F8" s="89" t="str">
        <f>IF($C8="","",LEFT(B8,4))</f>
        <v/>
      </c>
      <c r="G8" s="87" t="str">
        <f>IF(AND(COUNTIF(C$1:C8,C8)&gt;1,C8&lt;&gt;""),"repeat","")</f>
        <v/>
      </c>
    </row>
    <row r="9" spans="1:7" ht="25.5" customHeight="1" x14ac:dyDescent="0.25">
      <c r="A9" s="86" t="s">
        <v>89</v>
      </c>
      <c r="B9" s="94" t="s">
        <v>135</v>
      </c>
      <c r="C9" s="86" t="str">
        <f>IF(COUNTIF(Finish!$I:$I,$B9)=0,"",VLOOKUP($B9,Finish!$I:$L,4,FALSE))</f>
        <v/>
      </c>
      <c r="D9" s="86" t="str">
        <f>IF($C9="","",VLOOKUP($B9,Finish!$I:$N,5,FALSE))</f>
        <v/>
      </c>
      <c r="E9" s="88" t="str">
        <f>IF($C9="","",VLOOKUP($B9,Finish!$I:$R,10,FALSE))</f>
        <v/>
      </c>
      <c r="F9" s="89" t="str">
        <f>IF($C9="","",LEFT(B9,3))</f>
        <v/>
      </c>
      <c r="G9" s="87" t="str">
        <f>IF(AND(COUNTIF(C$1:C9,C9)&gt;1,C9&lt;&gt;""),"repeat","")</f>
        <v/>
      </c>
    </row>
    <row r="10" spans="1:7" ht="25.5" customHeight="1" x14ac:dyDescent="0.25">
      <c r="A10" s="86" t="s">
        <v>90</v>
      </c>
      <c r="B10" s="94" t="s">
        <v>136</v>
      </c>
      <c r="C10" s="86" t="str">
        <f>IF(COUNTIF(Finish!$I:$I,$B10)=0,"",VLOOKUP($B10,Finish!$I:$L,4,FALSE))</f>
        <v/>
      </c>
      <c r="D10" s="86" t="str">
        <f>IF($C10="","",VLOOKUP($B10,Finish!$I:$N,5,FALSE))</f>
        <v/>
      </c>
      <c r="E10" s="88" t="str">
        <f>IF($C10="","",VLOOKUP($B10,Finish!$I:$R,10,FALSE))</f>
        <v/>
      </c>
      <c r="F10" s="89" t="str">
        <f>IF($C10="","",LEFT(B10,4))</f>
        <v/>
      </c>
      <c r="G10" s="87" t="str">
        <f>IF(AND(COUNTIF(C$1:C10,C10)&gt;1,C10&lt;&gt;""),"repeat","")</f>
        <v/>
      </c>
    </row>
    <row r="11" spans="1:7" ht="25.5" customHeight="1" x14ac:dyDescent="0.25">
      <c r="A11" s="86" t="s">
        <v>87</v>
      </c>
      <c r="B11" s="94" t="s">
        <v>133</v>
      </c>
      <c r="C11" s="86" t="str">
        <f>IF(COUNTIF(Finish!$I:$I,$B11)=0,"",VLOOKUP($B11,Finish!$I:$L,4,FALSE))</f>
        <v/>
      </c>
      <c r="D11" s="86" t="str">
        <f>IF($C11="","",VLOOKUP($B11,Finish!$I:$N,5,FALSE))</f>
        <v/>
      </c>
      <c r="E11" s="88" t="str">
        <f>IF($C11="","",VLOOKUP($B11,Finish!$I:$R,10,FALSE))</f>
        <v/>
      </c>
      <c r="F11" s="89" t="str">
        <f>IF($C11="","",LEFT(B11,3))</f>
        <v/>
      </c>
      <c r="G11" s="87" t="str">
        <f>IF(AND(COUNTIF(C$1:C11,C11)&gt;1,C11&lt;&gt;""),"repeat","")</f>
        <v/>
      </c>
    </row>
    <row r="12" spans="1:7" ht="25.5" customHeight="1" x14ac:dyDescent="0.25">
      <c r="A12" s="86" t="s">
        <v>88</v>
      </c>
      <c r="B12" s="94" t="s">
        <v>134</v>
      </c>
      <c r="C12" s="86" t="str">
        <f>IF(COUNTIF(Finish!$I:$I,$B12)=0,"",VLOOKUP($B12,Finish!$I:$L,4,FALSE))</f>
        <v/>
      </c>
      <c r="D12" s="86" t="str">
        <f>IF($C12="","",VLOOKUP($B12,Finish!$I:$N,5,FALSE))</f>
        <v/>
      </c>
      <c r="E12" s="88" t="str">
        <f>IF($C12="","",VLOOKUP($B12,Finish!$I:$R,10,FALSE))</f>
        <v/>
      </c>
      <c r="F12" s="89" t="str">
        <f>IF($C12="","",LEFT(B12,4))</f>
        <v/>
      </c>
      <c r="G12" s="87" t="str">
        <f>IF(AND(COUNTIF(C$1:C12,C12)&gt;1,C12&lt;&gt;""),"repeat","")</f>
        <v/>
      </c>
    </row>
    <row r="13" spans="1:7" ht="25.5" customHeight="1" x14ac:dyDescent="0.25">
      <c r="A13" s="86" t="s">
        <v>85</v>
      </c>
      <c r="B13" s="94" t="s">
        <v>131</v>
      </c>
      <c r="C13" s="86" t="str">
        <f>IF(COUNTIF(Finish!$I:$I,$B13)=0,"",VLOOKUP($B13,Finish!$I:$L,4,FALSE))</f>
        <v/>
      </c>
      <c r="D13" s="86" t="str">
        <f>IF($C13="","",VLOOKUP($B13,Finish!$I:$N,5,FALSE))</f>
        <v/>
      </c>
      <c r="E13" s="88" t="str">
        <f>IF($C13="","",VLOOKUP($B13,Finish!$I:$R,10,FALSE))</f>
        <v/>
      </c>
      <c r="F13" s="89" t="str">
        <f>IF($C13="","",LEFT(B13,3))</f>
        <v/>
      </c>
      <c r="G13" s="87" t="str">
        <f>IF(AND(COUNTIF(C$1:C13,C13)&gt;1,C13&lt;&gt;""),"repeat","")</f>
        <v/>
      </c>
    </row>
    <row r="14" spans="1:7" ht="25.5" customHeight="1" x14ac:dyDescent="0.25">
      <c r="A14" s="86" t="s">
        <v>86</v>
      </c>
      <c r="B14" s="94" t="s">
        <v>132</v>
      </c>
      <c r="C14" s="86" t="str">
        <f>IF(COUNTIF(Finish!$I:$I,$B14)=0,"",VLOOKUP($B14,Finish!$I:$L,4,FALSE))</f>
        <v/>
      </c>
      <c r="D14" s="86" t="str">
        <f>IF($C14="","",VLOOKUP($B14,Finish!$I:$N,5,FALSE))</f>
        <v/>
      </c>
      <c r="E14" s="88" t="str">
        <f>IF($C14="","",VLOOKUP($B14,Finish!$I:$R,10,FALSE))</f>
        <v/>
      </c>
      <c r="F14" s="89" t="str">
        <f>IF($C14="","",LEFT(B14,4))</f>
        <v/>
      </c>
      <c r="G14" s="87" t="str">
        <f>IF(AND(COUNTIF(C$1:C14,C14)&gt;1,C14&lt;&gt;""),"repeat","")</f>
        <v/>
      </c>
    </row>
    <row r="15" spans="1:7" ht="25.5" customHeight="1" x14ac:dyDescent="0.25">
      <c r="A15" s="86" t="s">
        <v>93</v>
      </c>
      <c r="B15" s="94" t="s">
        <v>115</v>
      </c>
      <c r="C15" s="86" t="str">
        <f>IF(COUNTIF(Finish!$K:$K,$B15)=0,"",VLOOKUP($B15,Finish!$K:$L,2,FALSE))</f>
        <v/>
      </c>
      <c r="D15" s="86" t="str">
        <f>IF($C15="","",VLOOKUP($B15,Finish!$K:$M,3,FALSE))</f>
        <v/>
      </c>
      <c r="E15" s="88" t="str">
        <f>IF($C15="","",VLOOKUP($B15,Finish!$K:$R,8,FALSE))</f>
        <v/>
      </c>
      <c r="F15" s="89" t="str">
        <f>IF($C15="","",VLOOKUP($B15,Finish!$K:$N,4,FALSE))</f>
        <v/>
      </c>
      <c r="G15" s="87" t="str">
        <f>IF(AND(COUNTIF(C$1:C15,C15)&gt;1,C15&lt;&gt;""),"repeat","")</f>
        <v/>
      </c>
    </row>
    <row r="16" spans="1:7" ht="25.5" customHeight="1" x14ac:dyDescent="0.25">
      <c r="A16" s="86" t="s">
        <v>94</v>
      </c>
      <c r="B16" s="94" t="s">
        <v>116</v>
      </c>
      <c r="C16" s="86" t="str">
        <f>IF(COUNTIF(Finish!$K:$K,$B16)=0,"",VLOOKUP($B16,Finish!$K:$L,2,FALSE))</f>
        <v/>
      </c>
      <c r="D16" s="86" t="str">
        <f>IF($C16="","",VLOOKUP($B16,Finish!$K:$M,3,FALSE))</f>
        <v/>
      </c>
      <c r="E16" s="88" t="str">
        <f>IF($C16="","",VLOOKUP($B16,Finish!$K:$R,8,FALSE))</f>
        <v/>
      </c>
      <c r="F16" s="89" t="str">
        <f>IF($C16="","",VLOOKUP($B16,Finish!$K:$N,4,FALSE))</f>
        <v/>
      </c>
      <c r="G16" s="87" t="str">
        <f>IF(AND(COUNTIF(C$1:C16,C16)&gt;1,C16&lt;&gt;""),"repeat","")</f>
        <v/>
      </c>
    </row>
    <row r="17" spans="1:7" ht="25.5" customHeight="1" x14ac:dyDescent="0.25">
      <c r="A17" s="86" t="s">
        <v>113</v>
      </c>
      <c r="B17" s="94" t="s">
        <v>117</v>
      </c>
      <c r="C17" s="86" t="str">
        <f>IF(COUNTIF(Finish!$I:$I,$B17)=0,"",VLOOKUP($B17,Finish!$I:$L,4,FALSE))</f>
        <v/>
      </c>
      <c r="D17" s="86" t="str">
        <f>IF($C17="","",VLOOKUP($B17,Finish!$I:$N,5,FALSE))</f>
        <v/>
      </c>
      <c r="E17" s="88" t="str">
        <f>IF($C17="","",VLOOKUP($B17,Finish!$I:$R,10,FALSE))</f>
        <v/>
      </c>
      <c r="F17" s="89"/>
      <c r="G17" s="87" t="str">
        <f>IF(AND(COUNTIF(C$1:C17,C17)&gt;1,C17&lt;&gt;""),"repeat","")</f>
        <v/>
      </c>
    </row>
    <row r="18" spans="1:7" ht="25.5" customHeight="1" x14ac:dyDescent="0.25">
      <c r="A18" s="86" t="s">
        <v>114</v>
      </c>
      <c r="B18" s="94" t="s">
        <v>118</v>
      </c>
      <c r="C18" s="86" t="str">
        <f>IF(COUNTIF(Finish!$I:$I,$B18)=0,"",VLOOKUP($B18,Finish!$I:$L,4,FALSE))</f>
        <v/>
      </c>
      <c r="D18" s="86" t="str">
        <f>IF($C18="","",VLOOKUP($B18,Finish!$I:$N,5,FALSE))</f>
        <v/>
      </c>
      <c r="E18" s="88" t="str">
        <f>IF($C18="","",VLOOKUP($B18,Finish!$I:$R,10,FALSE))</f>
        <v/>
      </c>
      <c r="F18" s="89"/>
      <c r="G18" s="87" t="str">
        <f>IF(AND(COUNTIF(C$1:C18,C18)&gt;1,C18&lt;&gt;""),"repeat","")</f>
        <v/>
      </c>
    </row>
    <row r="19" spans="1:7" ht="25.5" customHeight="1" x14ac:dyDescent="0.25">
      <c r="A19" s="86" t="s">
        <v>95</v>
      </c>
      <c r="B19" s="94" t="s">
        <v>119</v>
      </c>
      <c r="C19" s="86" t="str">
        <f>IF(COUNTIF(Finish!$I:$I,$B19)=0,"",VLOOKUP($B19,Finish!$I:$L,4,FALSE))</f>
        <v/>
      </c>
      <c r="D19" s="86" t="str">
        <f>IF($C19="","",VLOOKUP($B19,Finish!$I:$N,5,FALSE))</f>
        <v/>
      </c>
      <c r="E19" s="88" t="str">
        <f>IF($C19="","",VLOOKUP($B19,Finish!$I:$R,10,FALSE))</f>
        <v/>
      </c>
      <c r="F19" s="89"/>
      <c r="G19" s="87" t="str">
        <f>IF(AND(COUNTIF(C$1:C19,C19)&gt;1,C19&lt;&gt;""),"repeat","")</f>
        <v/>
      </c>
    </row>
    <row r="20" spans="1:7" ht="25.5" customHeight="1" x14ac:dyDescent="0.25">
      <c r="A20" s="86" t="s">
        <v>96</v>
      </c>
      <c r="B20" s="94" t="s">
        <v>120</v>
      </c>
      <c r="C20" s="86" t="str">
        <f>IF(COUNTIF(Finish!$I:$I,$B20)=0,"",VLOOKUP($B20,Finish!$I:$L,4,FALSE))</f>
        <v/>
      </c>
      <c r="D20" s="86" t="str">
        <f>IF($C20="","",VLOOKUP($B20,Finish!$I:$N,5,FALSE))</f>
        <v/>
      </c>
      <c r="E20" s="88" t="str">
        <f>IF($C20="","",VLOOKUP($B20,Finish!$I:$R,10,FALSE))</f>
        <v/>
      </c>
      <c r="F20" s="89"/>
      <c r="G20" s="87" t="str">
        <f>IF(AND(COUNTIF(C$1:C20,C20)&gt;1,C20&lt;&gt;""),"repeat","")</f>
        <v/>
      </c>
    </row>
    <row r="21" spans="1:7" ht="25.5" customHeight="1" x14ac:dyDescent="0.25">
      <c r="A21" s="86" t="s">
        <v>97</v>
      </c>
      <c r="B21" s="94" t="s">
        <v>121</v>
      </c>
      <c r="C21" s="86" t="str">
        <f>IF(COUNTIF(Finish!$I:$I,$B21)=0,"",VLOOKUP($B21,Finish!$I:$L,4,FALSE))</f>
        <v/>
      </c>
      <c r="D21" s="86" t="str">
        <f>IF($C21="","",VLOOKUP($B21,Finish!$I:$N,5,FALSE))</f>
        <v/>
      </c>
      <c r="E21" s="88" t="str">
        <f>IF($C21="","",VLOOKUP($B21,Finish!$I:$R,10,FALSE))</f>
        <v/>
      </c>
      <c r="F21" s="89"/>
      <c r="G21" s="87" t="str">
        <f>IF(AND(COUNTIF(C$1:C21,C21)&gt;1,C21&lt;&gt;""),"repeat","")</f>
        <v/>
      </c>
    </row>
    <row r="22" spans="1:7" ht="25.5" customHeight="1" x14ac:dyDescent="0.25">
      <c r="A22" s="86" t="s">
        <v>98</v>
      </c>
      <c r="B22" s="94" t="s">
        <v>122</v>
      </c>
      <c r="C22" s="86" t="str">
        <f>IF(COUNTIF(Finish!$I:$I,$B22)=0,"",VLOOKUP($B22,Finish!$I:$L,4,FALSE))</f>
        <v/>
      </c>
      <c r="D22" s="86" t="str">
        <f>IF($C22="","",VLOOKUP($B22,Finish!$I:$N,5,FALSE))</f>
        <v/>
      </c>
      <c r="E22" s="88" t="str">
        <f>IF($C22="","",VLOOKUP($B22,Finish!$I:$R,10,FALSE))</f>
        <v/>
      </c>
      <c r="F22" s="89"/>
      <c r="G22" s="87" t="str">
        <f>IF(AND(COUNTIF(C$1:C22,C22)&gt;1,C22&lt;&gt;""),"repeat","")</f>
        <v/>
      </c>
    </row>
    <row r="23" spans="1:7" ht="25.5" customHeight="1" x14ac:dyDescent="0.25">
      <c r="A23" s="86" t="s">
        <v>99</v>
      </c>
      <c r="B23" s="94" t="s">
        <v>123</v>
      </c>
      <c r="C23" s="86" t="str">
        <f>IF(COUNTIF(Finish!$I:$I,$B23)=0,"",VLOOKUP($B23,Finish!$I:$L,4,FALSE))</f>
        <v/>
      </c>
      <c r="D23" s="86" t="str">
        <f>IF($C23="","",VLOOKUP($B23,Finish!$I:$N,5,FALSE))</f>
        <v/>
      </c>
      <c r="E23" s="88" t="str">
        <f>IF($C23="","",VLOOKUP($B23,Finish!$I:$R,10,FALSE))</f>
        <v/>
      </c>
      <c r="F23" s="89"/>
      <c r="G23" s="87" t="str">
        <f>IF(AND(COUNTIF(C$1:C23,C23)&gt;1,C23&lt;&gt;""),"repeat","")</f>
        <v/>
      </c>
    </row>
    <row r="24" spans="1:7" ht="25.5" customHeight="1" x14ac:dyDescent="0.25">
      <c r="A24" s="86" t="s">
        <v>100</v>
      </c>
      <c r="B24" s="94" t="s">
        <v>124</v>
      </c>
      <c r="C24" s="86" t="str">
        <f>IF(COUNTIF(Finish!$I:$I,$B24)=0,"",VLOOKUP($B24,Finish!$I:$L,4,FALSE))</f>
        <v/>
      </c>
      <c r="D24" s="86" t="str">
        <f>IF($C24="","",VLOOKUP($B24,Finish!$I:$N,5,FALSE))</f>
        <v/>
      </c>
      <c r="E24" s="88" t="str">
        <f>IF($C24="","",VLOOKUP($B24,Finish!$I:$R,10,FALSE))</f>
        <v/>
      </c>
      <c r="F24" s="89"/>
      <c r="G24" s="87" t="str">
        <f>IF(AND(COUNTIF(C$1:C24,C24)&gt;1,C24&lt;&gt;""),"repeat","")</f>
        <v/>
      </c>
    </row>
    <row r="25" spans="1:7" ht="25.5" customHeight="1" x14ac:dyDescent="0.25">
      <c r="A25" s="86" t="s">
        <v>101</v>
      </c>
      <c r="B25" s="94" t="s">
        <v>125</v>
      </c>
      <c r="C25" s="86" t="str">
        <f>IF(COUNTIF(Finish!$I:$I,$B25)=0,"",VLOOKUP($B25,Finish!$I:$L,4,FALSE))</f>
        <v/>
      </c>
      <c r="D25" s="86" t="str">
        <f>IF($C25="","",VLOOKUP($B25,Finish!$I:$N,5,FALSE))</f>
        <v/>
      </c>
      <c r="E25" s="88" t="str">
        <f>IF($C25="","",VLOOKUP($B25,Finish!$I:$R,10,FALSE))</f>
        <v/>
      </c>
      <c r="F25" s="89"/>
      <c r="G25" s="87" t="str">
        <f>IF(AND(COUNTIF(C$1:C25,C25)&gt;1,C25&lt;&gt;""),"repeat","")</f>
        <v/>
      </c>
    </row>
    <row r="26" spans="1:7" ht="25.5" customHeight="1" x14ac:dyDescent="0.25">
      <c r="A26" s="86" t="s">
        <v>102</v>
      </c>
      <c r="B26" s="94" t="s">
        <v>126</v>
      </c>
      <c r="C26" s="86" t="str">
        <f>IF(COUNTIF(Finish!$I:$I,$B26)=0,"",VLOOKUP($B26,Finish!$I:$L,4,FALSE))</f>
        <v/>
      </c>
      <c r="D26" s="86" t="str">
        <f>IF($C26="","",VLOOKUP($B26,Finish!$I:$N,5,FALSE))</f>
        <v/>
      </c>
      <c r="E26" s="88" t="str">
        <f>IF($C26="","",VLOOKUP($B26,Finish!$I:$R,10,FALSE))</f>
        <v/>
      </c>
      <c r="F26" s="89"/>
      <c r="G26" s="87" t="str">
        <f>IF(AND(COUNTIF(C$1:C26,C26)&gt;1,C26&lt;&gt;""),"repeat","")</f>
        <v/>
      </c>
    </row>
    <row r="27" spans="1:7" ht="25.5" customHeight="1" x14ac:dyDescent="0.25">
      <c r="A27" s="86" t="s">
        <v>103</v>
      </c>
      <c r="B27" s="94" t="s">
        <v>127</v>
      </c>
      <c r="C27" s="86" t="str">
        <f>IF(COUNTIF(Finish!$I:$I,$B27)=0,"",VLOOKUP($B27,Finish!$I:$L,4,FALSE))</f>
        <v/>
      </c>
      <c r="D27" s="86" t="str">
        <f>IF($C27="","",VLOOKUP($B27,Finish!$I:$N,5,FALSE))</f>
        <v/>
      </c>
      <c r="E27" s="88" t="str">
        <f>IF($C27="","",VLOOKUP($B27,Finish!$I:$R,10,FALSE))</f>
        <v/>
      </c>
      <c r="F27" s="89"/>
      <c r="G27" s="87" t="str">
        <f>IF(AND(COUNTIF(C$1:C27,C27)&gt;1,C27&lt;&gt;""),"repeat","")</f>
        <v/>
      </c>
    </row>
    <row r="28" spans="1:7" ht="25.5" customHeight="1" x14ac:dyDescent="0.25">
      <c r="A28" s="86" t="s">
        <v>104</v>
      </c>
      <c r="B28" s="94" t="s">
        <v>128</v>
      </c>
      <c r="C28" s="86" t="str">
        <f>IF(COUNTIF(Finish!$I:$I,$B28)=0,"",VLOOKUP($B28,Finish!$I:$L,4,FALSE))</f>
        <v/>
      </c>
      <c r="D28" s="86" t="str">
        <f>IF($C28="","",VLOOKUP($B28,Finish!$I:$N,5,FALSE))</f>
        <v/>
      </c>
      <c r="E28" s="88" t="str">
        <f>IF($C28="","",VLOOKUP($B28,Finish!$I:$R,10,FALSE))</f>
        <v/>
      </c>
      <c r="F28" s="89"/>
      <c r="G28" s="87" t="str">
        <f>IF(AND(COUNTIF(C$1:C28,C28)&gt;1,C28&lt;&gt;""),"repeat","")</f>
        <v/>
      </c>
    </row>
    <row r="29" spans="1:7" ht="25.5" customHeight="1" x14ac:dyDescent="0.25">
      <c r="A29" s="86" t="s">
        <v>105</v>
      </c>
      <c r="B29" s="94" t="s">
        <v>129</v>
      </c>
      <c r="C29" s="86" t="str">
        <f>IF(COUNTIF(Finish!$I:$I,$B29)=0,"",VLOOKUP($B29,Finish!$I:$L,4,FALSE))</f>
        <v/>
      </c>
      <c r="D29" s="86" t="str">
        <f>IF($C29="","",VLOOKUP($B29,Finish!$I:$N,5,FALSE))</f>
        <v/>
      </c>
      <c r="E29" s="88" t="str">
        <f>IF($C29="","",VLOOKUP($B29,Finish!$I:$R,10,FALSE))</f>
        <v/>
      </c>
      <c r="F29" s="89"/>
      <c r="G29" s="87" t="str">
        <f>IF(AND(COUNTIF(C$1:C29,C29)&gt;1,C29&lt;&gt;""),"repeat","")</f>
        <v/>
      </c>
    </row>
    <row r="30" spans="1:7" ht="25.5" customHeight="1" x14ac:dyDescent="0.25">
      <c r="A30" s="86" t="s">
        <v>106</v>
      </c>
      <c r="B30" s="94" t="s">
        <v>130</v>
      </c>
      <c r="C30" s="86" t="str">
        <f>IF(COUNTIF(Finish!$I:$I,$B30)=0,"",VLOOKUP($B30,Finish!$I:$L,4,FALSE))</f>
        <v/>
      </c>
      <c r="D30" s="86" t="str">
        <f>IF($C30="","",VLOOKUP($B30,Finish!$I:$N,5,FALSE))</f>
        <v/>
      </c>
      <c r="E30" s="88" t="str">
        <f>IF($C30="","",VLOOKUP($B30,Finish!$I:$R,10,FALSE))</f>
        <v/>
      </c>
      <c r="F30" s="89"/>
      <c r="G30" s="87" t="str">
        <f>IF(AND(COUNTIF(C$1:C30,C30)&gt;1,C30&lt;&gt;""),"repeat","")</f>
        <v/>
      </c>
    </row>
    <row r="31" spans="1:7" ht="25.5" customHeight="1" x14ac:dyDescent="0.25">
      <c r="A31" s="86" t="s">
        <v>108</v>
      </c>
      <c r="B31" s="94">
        <v>2</v>
      </c>
      <c r="C31" s="86" t="str">
        <f>IF(COUNTIF(Finish!$J:$J,$B31)=0,"",VLOOKUP($B31,Finish!$J:$L,3,FALSE))</f>
        <v/>
      </c>
      <c r="D31" s="86" t="str">
        <f>IF($C31="","",VLOOKUP($B31,Finish!$J:$M,4,FALSE))</f>
        <v/>
      </c>
      <c r="E31" s="88" t="str">
        <f>IF($C31="","",VLOOKUP($B31,Finish!$J:$R,9,FALSE))</f>
        <v/>
      </c>
      <c r="F31" s="89" t="str">
        <f>IF($C31="","",VLOOKUP($B31,Finish!$J:$N,5,FALSE))</f>
        <v/>
      </c>
      <c r="G31" s="87" t="str">
        <f>IF(AND(COUNTIF(C$1:C31,C31)&gt;1,C31&lt;&gt;""),"repeat","")</f>
        <v/>
      </c>
    </row>
    <row r="32" spans="1:7" ht="25.5" customHeight="1" x14ac:dyDescent="0.25">
      <c r="A32" s="86" t="s">
        <v>107</v>
      </c>
      <c r="C32" s="86" t="str">
        <f>'with ckpt'!B5</f>
        <v>David Poole</v>
      </c>
      <c r="D32" s="86" t="str">
        <f>'with ckpt'!C5</f>
        <v>Barlick Fell Runners</v>
      </c>
      <c r="E32" s="88">
        <f>IF($C32="","",'with ckpt'!E5)</f>
        <v>3.6516203703703703E-2</v>
      </c>
      <c r="F32" s="89" t="str">
        <f>'with ckpt'!D5</f>
        <v>M40</v>
      </c>
      <c r="G32" s="87" t="str">
        <f>IF(AND(COUNTIF(C$1:C32,C32)&gt;1,C32&lt;&gt;""),"repeat","")</f>
        <v/>
      </c>
    </row>
    <row r="33" spans="1:7" ht="25.5" customHeight="1" x14ac:dyDescent="0.25">
      <c r="A33" s="86" t="s">
        <v>109</v>
      </c>
      <c r="C33" s="86" t="str">
        <f>'with ckpt'!B6</f>
        <v>Andy Collier</v>
      </c>
      <c r="D33" s="86" t="str">
        <f>'with ckpt'!C6</f>
        <v>unattached</v>
      </c>
      <c r="E33" s="88">
        <f>IF($C33="","",'with ckpt'!E6)</f>
        <v>3.6631944444444446E-2</v>
      </c>
      <c r="F33" s="89" t="str">
        <f>'with ckpt'!D6</f>
        <v>MSEN</v>
      </c>
      <c r="G33" s="87" t="str">
        <f>IF(AND(COUNTIF(C$1:C33,C33)&gt;1,C33&lt;&gt;""),"repeat","")</f>
        <v/>
      </c>
    </row>
    <row r="34" spans="1:7" ht="25.5" customHeight="1" x14ac:dyDescent="0.25">
      <c r="A34" s="86" t="s">
        <v>110</v>
      </c>
      <c r="B34" s="94">
        <v>3</v>
      </c>
      <c r="C34" s="86" t="str">
        <f>IF(COUNTIF(Finish!$J:$J,$B34)=0,"",VLOOKUP($B34,Finish!$J:$L,3,FALSE))</f>
        <v/>
      </c>
      <c r="D34" s="86" t="str">
        <f>IF($C34="","",VLOOKUP($B34,Finish!$J:$M,4,FALSE))</f>
        <v/>
      </c>
      <c r="E34" s="88" t="str">
        <f>IF($C34="","",VLOOKUP($B34,Finish!$J:$R,9,FALSE))</f>
        <v/>
      </c>
      <c r="F34" s="89" t="str">
        <f>IF($C34="","",VLOOKUP($B34,Finish!$J:$N,5,FALSE))</f>
        <v/>
      </c>
      <c r="G34" s="87" t="str">
        <f>IF(AND(COUNTIF(C$1:C34,C34)&gt;1,C34&lt;&gt;""),"repeat","")</f>
        <v/>
      </c>
    </row>
    <row r="35" spans="1:7" ht="25.5" customHeight="1" x14ac:dyDescent="0.25">
      <c r="A35" s="86" t="s">
        <v>111</v>
      </c>
      <c r="C35" s="86" t="str">
        <f>'with ckpt'!B7</f>
        <v>Gaz Pemberton</v>
      </c>
      <c r="D35" s="86" t="str">
        <f>'with ckpt'!C7</f>
        <v>Todmorden Harriers</v>
      </c>
      <c r="E35" s="88">
        <f>IF($C35="","",'with ckpt'!E7)</f>
        <v>3.6759259259259262E-2</v>
      </c>
      <c r="F35" s="89" t="str">
        <f>'with ckpt'!D7</f>
        <v>M45</v>
      </c>
      <c r="G35" s="87" t="str">
        <f>IF(AND(COUNTIF(C$1:C35,C35)&gt;1,C35&lt;&gt;""),"repeat","")</f>
        <v/>
      </c>
    </row>
    <row r="36" spans="1:7" ht="25.5" customHeight="1" x14ac:dyDescent="0.25">
      <c r="A36" s="86" t="s">
        <v>139</v>
      </c>
      <c r="C36" s="86" t="str">
        <f>'with ckpt'!B8</f>
        <v>Dan Gilbert</v>
      </c>
      <c r="D36" s="86" t="str">
        <f>'with ckpt'!C8</f>
        <v>Horwich RMI Harriers</v>
      </c>
      <c r="E36" s="88">
        <f>IF($C36="","",'with ckpt'!E8)</f>
        <v>3.8564814814814809E-2</v>
      </c>
      <c r="F36" s="89" t="str">
        <f>'with ckpt'!D8</f>
        <v>M45</v>
      </c>
      <c r="G36" s="87" t="str">
        <f>IF(AND(COUNTIF(C$1:C36,C36)&gt;1,C36&lt;&gt;""),"repeat","")</f>
        <v/>
      </c>
    </row>
    <row r="37" spans="1:7" ht="25.5" customHeight="1" x14ac:dyDescent="0.25">
      <c r="A37" s="86" t="s">
        <v>143</v>
      </c>
      <c r="B37" s="94">
        <v>4</v>
      </c>
      <c r="C37" s="86" t="str">
        <f>IF(COUNTIF(Finish!$J:$J,$B37)=0,"",VLOOKUP($B37,Finish!$J:$L,3,FALSE))</f>
        <v/>
      </c>
      <c r="D37" s="86" t="str">
        <f>IF($C37="","",VLOOKUP($B37,Finish!$J:$M,4,FALSE))</f>
        <v/>
      </c>
      <c r="E37" s="88" t="str">
        <f>IF($C37="","",VLOOKUP($B37,Finish!$J:$R,9,FALSE))</f>
        <v/>
      </c>
      <c r="F37" s="89" t="str">
        <f>IF($C37="","",VLOOKUP($B37,Finish!$J:$N,5,FALSE))</f>
        <v/>
      </c>
      <c r="G37" s="87" t="str">
        <f>IF(AND(COUNTIF(C$1:C37,C37)&gt;1,C37&lt;&gt;""),"repeat","")</f>
        <v/>
      </c>
    </row>
    <row r="38" spans="1:7" ht="25.5" customHeight="1" x14ac:dyDescent="0.25">
      <c r="A38" s="86" t="s">
        <v>140</v>
      </c>
      <c r="C38" s="86" t="str">
        <f>'with ckpt'!B9</f>
        <v>Tom O'Gorman</v>
      </c>
      <c r="D38" s="86" t="str">
        <f>'with ckpt'!C9</f>
        <v>Bowland</v>
      </c>
      <c r="E38" s="88">
        <f>IF($C38="","",'with ckpt'!E9)</f>
        <v>3.8645833333333331E-2</v>
      </c>
      <c r="F38" s="89" t="str">
        <f>'with ckpt'!D9</f>
        <v>MU23</v>
      </c>
      <c r="G38" s="87" t="str">
        <f>IF(AND(COUNTIF(C$1:C38,C38)&gt;1,C38&lt;&gt;""),"repeat","")</f>
        <v/>
      </c>
    </row>
    <row r="39" spans="1:7" ht="25.5" customHeight="1" x14ac:dyDescent="0.25">
      <c r="A39" s="86" t="s">
        <v>141</v>
      </c>
      <c r="C39" s="86" t="str">
        <f>'with ckpt'!B10</f>
        <v>Max Wilkinson</v>
      </c>
      <c r="D39" s="86" t="str">
        <f>'with ckpt'!C10</f>
        <v>Durham Fell Runners</v>
      </c>
      <c r="E39" s="88">
        <f>IF($C39="","",'with ckpt'!E10)</f>
        <v>3.8761574074074073E-2</v>
      </c>
      <c r="F39" s="89" t="str">
        <f>'with ckpt'!D10</f>
        <v>MSEN</v>
      </c>
      <c r="G39" s="87" t="str">
        <f>IF(AND(COUNTIF(C$1:C39,C39)&gt;1,C39&lt;&gt;""),"repeat","")</f>
        <v/>
      </c>
    </row>
    <row r="40" spans="1:7" ht="25.5" customHeight="1" x14ac:dyDescent="0.25">
      <c r="A40" s="86" t="s">
        <v>144</v>
      </c>
      <c r="B40" s="94">
        <v>5</v>
      </c>
      <c r="C40" s="86" t="str">
        <f>IF(COUNTIF(Finish!$J:$J,$B40)=0,"",VLOOKUP($B40,Finish!$J:$L,3,FALSE))</f>
        <v/>
      </c>
      <c r="D40" s="86" t="str">
        <f>IF($C40="","",VLOOKUP($B40,Finish!$J:$M,4,FALSE))</f>
        <v/>
      </c>
      <c r="E40" s="88" t="str">
        <f>IF($C40="","",VLOOKUP($B40,Finish!$J:$R,9,FALSE))</f>
        <v/>
      </c>
      <c r="F40" s="89" t="str">
        <f>IF($C40="","",VLOOKUP($B40,Finish!$J:$N,5,FALSE))</f>
        <v/>
      </c>
      <c r="G40" s="87" t="str">
        <f>IF(AND(COUNTIF(C$1:C40,C40)&gt;1,C40&lt;&gt;""),"repeat","")</f>
        <v/>
      </c>
    </row>
    <row r="41" spans="1:7" ht="25.5" customHeight="1" x14ac:dyDescent="0.25">
      <c r="A41" s="86" t="s">
        <v>142</v>
      </c>
      <c r="C41" s="86" t="str">
        <f>'with ckpt'!B11</f>
        <v>David Riding</v>
      </c>
      <c r="D41" s="86" t="str">
        <f>'with ckpt'!C11</f>
        <v>Achille Ratti</v>
      </c>
      <c r="E41" s="88">
        <f>IF($C41="","",'with ckpt'!E11)</f>
        <v>3.9004629629629632E-2</v>
      </c>
      <c r="F41" s="89" t="str">
        <f>'with ckpt'!D11</f>
        <v>M45</v>
      </c>
      <c r="G41" s="87" t="str">
        <f>IF(AND(COUNTIF(C$1:C41,C41)&gt;1,C41&lt;&gt;""),"repeat","")</f>
        <v/>
      </c>
    </row>
  </sheetData>
  <pageMargins left="0.70866141732283472" right="0.70866141732283472" top="0.27559055118110237" bottom="0.27559055118110237" header="0.31496062992125984" footer="0.31496062992125984"/>
  <pageSetup paperSize="9" scale="76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8"/>
  <sheetViews>
    <sheetView workbookViewId="0"/>
  </sheetViews>
  <sheetFormatPr defaultRowHeight="13.2" x14ac:dyDescent="0.25"/>
  <cols>
    <col min="2" max="2" width="8.88671875" style="1" bestFit="1" customWidth="1"/>
    <col min="3" max="3" width="9.33203125" style="1" customWidth="1"/>
    <col min="4" max="4" width="17.88671875" customWidth="1"/>
    <col min="5" max="5" width="19.88671875" customWidth="1"/>
    <col min="6" max="6" width="9.109375" style="1" customWidth="1"/>
    <col min="7" max="7" width="17.109375" style="1" customWidth="1"/>
  </cols>
  <sheetData>
    <row r="1" spans="1:7" s="3" customFormat="1" x14ac:dyDescent="0.25">
      <c r="B1" s="2" t="s">
        <v>73</v>
      </c>
      <c r="C1" s="2" t="s">
        <v>77</v>
      </c>
      <c r="D1" s="31"/>
      <c r="F1" s="2"/>
      <c r="G1" s="2"/>
    </row>
    <row r="2" spans="1:7" s="31" customFormat="1" x14ac:dyDescent="0.25">
      <c r="A2" s="31" t="s">
        <v>73</v>
      </c>
      <c r="B2" s="30" t="s">
        <v>74</v>
      </c>
      <c r="C2" s="30" t="s">
        <v>74</v>
      </c>
      <c r="D2" s="31" t="s">
        <v>75</v>
      </c>
      <c r="E2" s="31" t="s">
        <v>76</v>
      </c>
      <c r="F2" s="30" t="s">
        <v>11</v>
      </c>
      <c r="G2" s="30"/>
    </row>
    <row r="3" spans="1:7" s="81" customFormat="1" x14ac:dyDescent="0.25">
      <c r="A3" s="81" t="s">
        <v>78</v>
      </c>
      <c r="B3" s="83"/>
      <c r="C3" s="83">
        <f>'with ckpt'!A2</f>
        <v>1</v>
      </c>
      <c r="D3" s="81" t="str">
        <f>'with ckpt'!B2</f>
        <v>Ben Coop</v>
      </c>
      <c r="E3" s="81" t="str">
        <f>'with ckpt'!C2</f>
        <v>Bury AC</v>
      </c>
      <c r="F3" s="84">
        <f>'with ckpt'!E2</f>
        <v>3.4456018518518518E-2</v>
      </c>
      <c r="G3" s="83" t="str">
        <f>'with ckpt'!D2</f>
        <v>MSEN</v>
      </c>
    </row>
    <row r="4" spans="1:7" s="81" customFormat="1" x14ac:dyDescent="0.25">
      <c r="A4" s="81" t="str">
        <f>A3</f>
        <v>top5</v>
      </c>
      <c r="B4" s="83"/>
      <c r="C4" s="83">
        <f>'with ckpt'!A3</f>
        <v>2</v>
      </c>
      <c r="D4" s="81" t="str">
        <f>'with ckpt'!B3</f>
        <v>Stephen Hall</v>
      </c>
      <c r="E4" s="81" t="str">
        <f>'with ckpt'!C3</f>
        <v xml:space="preserve">Calder Valley </v>
      </c>
      <c r="F4" s="84">
        <f>'with ckpt'!E3</f>
        <v>3.5185185185185187E-2</v>
      </c>
      <c r="G4" s="83" t="str">
        <f>'with ckpt'!D3</f>
        <v>M45</v>
      </c>
    </row>
    <row r="5" spans="1:7" s="81" customFormat="1" x14ac:dyDescent="0.25">
      <c r="A5" s="81" t="str">
        <f>A4</f>
        <v>top5</v>
      </c>
      <c r="B5" s="83"/>
      <c r="C5" s="83">
        <f>'with ckpt'!A4</f>
        <v>3</v>
      </c>
      <c r="D5" s="81" t="str">
        <f>'with ckpt'!B4</f>
        <v>Charlie Parkinson</v>
      </c>
      <c r="E5" s="81" t="str">
        <f>'with ckpt'!C4</f>
        <v>unattached</v>
      </c>
      <c r="F5" s="84">
        <f>'with ckpt'!E4</f>
        <v>3.546296296296296E-2</v>
      </c>
      <c r="G5" s="83" t="str">
        <f>'with ckpt'!D4</f>
        <v>MU23</v>
      </c>
    </row>
    <row r="6" spans="1:7" s="81" customFormat="1" x14ac:dyDescent="0.25">
      <c r="A6" s="81" t="str">
        <f>A5</f>
        <v>top5</v>
      </c>
      <c r="B6" s="83"/>
      <c r="C6" s="83">
        <f>'with ckpt'!A5</f>
        <v>4</v>
      </c>
      <c r="D6" s="81" t="str">
        <f>'with ckpt'!B5</f>
        <v>David Poole</v>
      </c>
      <c r="E6" s="81" t="str">
        <f>'with ckpt'!C5</f>
        <v>Barlick Fell Runners</v>
      </c>
      <c r="F6" s="84">
        <f>'with ckpt'!E5</f>
        <v>3.6516203703703703E-2</v>
      </c>
      <c r="G6" s="83" t="str">
        <f>'with ckpt'!D5</f>
        <v>M40</v>
      </c>
    </row>
    <row r="7" spans="1:7" s="81" customFormat="1" x14ac:dyDescent="0.25">
      <c r="A7" s="81" t="str">
        <f>A6</f>
        <v>top5</v>
      </c>
      <c r="B7" s="83"/>
      <c r="C7" s="83">
        <f>'with ckpt'!A6</f>
        <v>5</v>
      </c>
      <c r="D7" s="81" t="str">
        <f>'with ckpt'!B6</f>
        <v>Andy Collier</v>
      </c>
      <c r="E7" s="81" t="str">
        <f>'with ckpt'!C6</f>
        <v>unattached</v>
      </c>
      <c r="F7" s="84">
        <f>'with ckpt'!E6</f>
        <v>3.6631944444444446E-2</v>
      </c>
      <c r="G7" s="83" t="str">
        <f>'with ckpt'!D6</f>
        <v>MSEN</v>
      </c>
    </row>
    <row r="8" spans="1:7" s="81" customFormat="1" x14ac:dyDescent="0.25">
      <c r="B8" s="83"/>
      <c r="C8" s="83"/>
      <c r="F8" s="83"/>
      <c r="G8" s="83"/>
    </row>
    <row r="9" spans="1:7" x14ac:dyDescent="0.25">
      <c r="A9" s="81" t="s">
        <v>70</v>
      </c>
      <c r="B9" s="1">
        <v>1</v>
      </c>
      <c r="C9" s="1" t="e">
        <f>VLOOKUP($A9&amp;":"&amp;$B9,Finish!$I:$S,11,FALSE)</f>
        <v>#N/A</v>
      </c>
      <c r="D9" t="e">
        <f>VLOOKUP($A9&amp;":"&amp;$B9,Finish!$I:$L,4,FALSE)</f>
        <v>#N/A</v>
      </c>
      <c r="E9" t="e">
        <f>VLOOKUP($A9&amp;":"&amp;$B9,Finish!$I:$N,5,FALSE)</f>
        <v>#N/A</v>
      </c>
      <c r="F9" s="85" t="e">
        <f>VLOOKUP($A9&amp;":"&amp;$B9,Finish!$I:$R,10,FALSE)</f>
        <v>#N/A</v>
      </c>
      <c r="G9" s="1" t="e">
        <f>IF(C9&lt;6,"Included in top 5","")</f>
        <v>#N/A</v>
      </c>
    </row>
    <row r="10" spans="1:7" x14ac:dyDescent="0.25">
      <c r="A10" s="81" t="str">
        <f>A9</f>
        <v>M</v>
      </c>
      <c r="B10" s="1">
        <f>B9+1</f>
        <v>2</v>
      </c>
      <c r="C10" s="1" t="e">
        <f>VLOOKUP($A10&amp;":"&amp;$B10,Finish!$I:$S,11,FALSE)</f>
        <v>#N/A</v>
      </c>
      <c r="D10" t="e">
        <f>VLOOKUP($A10&amp;":"&amp;$B10,Finish!$I:$L,4,FALSE)</f>
        <v>#N/A</v>
      </c>
      <c r="E10" t="e">
        <f>VLOOKUP($A10&amp;":"&amp;$B10,Finish!$I:$N,5,FALSE)</f>
        <v>#N/A</v>
      </c>
      <c r="F10" s="85" t="e">
        <f>VLOOKUP($A10&amp;":"&amp;$B10,Finish!$I:$R,10,FALSE)</f>
        <v>#N/A</v>
      </c>
      <c r="G10" s="1" t="e">
        <f>IF(C10&lt;6,"Included in top 5","")</f>
        <v>#N/A</v>
      </c>
    </row>
    <row r="11" spans="1:7" x14ac:dyDescent="0.25">
      <c r="A11" s="81" t="str">
        <f>A10</f>
        <v>M</v>
      </c>
      <c r="B11" s="1">
        <f>B10+1</f>
        <v>3</v>
      </c>
      <c r="C11" s="1" t="e">
        <f>VLOOKUP($A11&amp;":"&amp;$B11,Finish!$I:$S,11,FALSE)</f>
        <v>#N/A</v>
      </c>
      <c r="D11" t="e">
        <f>VLOOKUP($A11&amp;":"&amp;$B11,Finish!$I:$L,4,FALSE)</f>
        <v>#N/A</v>
      </c>
      <c r="E11" t="e">
        <f>VLOOKUP($A11&amp;":"&amp;$B11,Finish!$I:$N,5,FALSE)</f>
        <v>#N/A</v>
      </c>
      <c r="F11" s="85" t="e">
        <f>VLOOKUP($A11&amp;":"&amp;$B11,Finish!$I:$R,10,FALSE)</f>
        <v>#N/A</v>
      </c>
      <c r="G11" s="1" t="e">
        <f>IF(C11&lt;6,"Included in top 5","")</f>
        <v>#N/A</v>
      </c>
    </row>
    <row r="13" spans="1:7" x14ac:dyDescent="0.25">
      <c r="A13" s="81" t="s">
        <v>145</v>
      </c>
      <c r="B13" s="1">
        <v>1</v>
      </c>
      <c r="C13" s="1" t="e">
        <f>VLOOKUP($A13&amp;":"&amp;$B13,Finish!$I:$S,11,FALSE)</f>
        <v>#N/A</v>
      </c>
      <c r="D13" t="e">
        <f>VLOOKUP($A13&amp;":"&amp;$B13,Finish!$I:$L,4,FALSE)</f>
        <v>#N/A</v>
      </c>
      <c r="E13" t="e">
        <f>VLOOKUP($A13&amp;":"&amp;$B13,Finish!$I:$N,5,FALSE)</f>
        <v>#N/A</v>
      </c>
      <c r="F13" s="85" t="e">
        <f>VLOOKUP($A13&amp;":"&amp;$B13,Finish!$I:$R,10,FALSE)</f>
        <v>#N/A</v>
      </c>
      <c r="G13" s="1" t="e">
        <f>IF(C13&lt;6,"Included in top 5","")</f>
        <v>#N/A</v>
      </c>
    </row>
    <row r="14" spans="1:7" x14ac:dyDescent="0.25">
      <c r="A14" s="81" t="str">
        <f>A13</f>
        <v>U12</v>
      </c>
      <c r="B14" s="1">
        <f>B13+1</f>
        <v>2</v>
      </c>
      <c r="C14" s="1" t="e">
        <f>VLOOKUP($A14&amp;":"&amp;$B14,Finish!$I:$S,11,FALSE)</f>
        <v>#N/A</v>
      </c>
      <c r="D14" t="e">
        <f>VLOOKUP($A14&amp;":"&amp;$B14,Finish!$I:$L,4,FALSE)</f>
        <v>#N/A</v>
      </c>
      <c r="E14" t="e">
        <f>VLOOKUP($A14&amp;":"&amp;$B14,Finish!$I:$N,5,FALSE)</f>
        <v>#N/A</v>
      </c>
      <c r="F14" s="85" t="e">
        <f>VLOOKUP($A14&amp;":"&amp;$B14,Finish!$I:$R,10,FALSE)</f>
        <v>#N/A</v>
      </c>
      <c r="G14" s="1" t="e">
        <f>IF(C14&lt;6,"Included in top 5","")</f>
        <v>#N/A</v>
      </c>
    </row>
    <row r="15" spans="1:7" x14ac:dyDescent="0.25">
      <c r="A15" s="81" t="str">
        <f>A14</f>
        <v>U12</v>
      </c>
      <c r="B15" s="1">
        <f>B14+1</f>
        <v>3</v>
      </c>
      <c r="C15" s="1" t="e">
        <f>VLOOKUP($A15&amp;":"&amp;$B15,Finish!$I:$S,11,FALSE)</f>
        <v>#N/A</v>
      </c>
      <c r="D15" t="e">
        <f>VLOOKUP($A15&amp;":"&amp;$B15,Finish!$I:$L,4,FALSE)</f>
        <v>#N/A</v>
      </c>
      <c r="E15" t="e">
        <f>VLOOKUP($A15&amp;":"&amp;$B15,Finish!$I:$N,5,FALSE)</f>
        <v>#N/A</v>
      </c>
      <c r="F15" s="85" t="e">
        <f>VLOOKUP($A15&amp;":"&amp;$B15,Finish!$I:$R,10,FALSE)</f>
        <v>#N/A</v>
      </c>
      <c r="G15" s="1" t="e">
        <f>IF(C15&lt;6,"Included in top 5","")</f>
        <v>#N/A</v>
      </c>
    </row>
    <row r="17" spans="1:7" x14ac:dyDescent="0.25">
      <c r="A17" s="81" t="s">
        <v>60</v>
      </c>
      <c r="B17" s="1">
        <v>1</v>
      </c>
      <c r="C17" s="1" t="e">
        <f>VLOOKUP($A17&amp;":"&amp;$B17,Finish!$I:$S,11,FALSE)</f>
        <v>#N/A</v>
      </c>
      <c r="D17" t="e">
        <f>VLOOKUP($A17&amp;":"&amp;$B17,Finish!$I:$L,4,FALSE)</f>
        <v>#N/A</v>
      </c>
      <c r="E17" t="e">
        <f>VLOOKUP($A17&amp;":"&amp;$B17,Finish!$I:$N,5,FALSE)</f>
        <v>#N/A</v>
      </c>
      <c r="F17" s="85" t="e">
        <f>VLOOKUP($A17&amp;":"&amp;$B17,Finish!$I:$R,10,FALSE)</f>
        <v>#N/A</v>
      </c>
      <c r="G17" s="1" t="e">
        <f>IF(C17&lt;6,"Included in top 5","")</f>
        <v>#N/A</v>
      </c>
    </row>
    <row r="18" spans="1:7" x14ac:dyDescent="0.25">
      <c r="A18" s="81" t="str">
        <f>A17</f>
        <v>U14</v>
      </c>
      <c r="B18" s="1">
        <f>B17+1</f>
        <v>2</v>
      </c>
      <c r="C18" s="1" t="e">
        <f>VLOOKUP($A18&amp;":"&amp;$B18,Finish!$I:$S,11,FALSE)</f>
        <v>#N/A</v>
      </c>
      <c r="D18" t="e">
        <f>VLOOKUP($A18&amp;":"&amp;$B18,Finish!$I:$L,4,FALSE)</f>
        <v>#N/A</v>
      </c>
      <c r="E18" t="e">
        <f>VLOOKUP($A18&amp;":"&amp;$B18,Finish!$I:$N,5,FALSE)</f>
        <v>#N/A</v>
      </c>
      <c r="F18" s="85" t="e">
        <f>VLOOKUP($A18&amp;":"&amp;$B18,Finish!$I:$R,10,FALSE)</f>
        <v>#N/A</v>
      </c>
      <c r="G18" s="1" t="e">
        <f>IF(C18&lt;6,"Included in top 5","")</f>
        <v>#N/A</v>
      </c>
    </row>
    <row r="19" spans="1:7" x14ac:dyDescent="0.25">
      <c r="A19" s="81" t="str">
        <f>A18</f>
        <v>U14</v>
      </c>
      <c r="B19" s="1">
        <f>B18+1</f>
        <v>3</v>
      </c>
      <c r="C19" s="1" t="e">
        <f>VLOOKUP($A19&amp;":"&amp;$B19,Finish!$I:$S,11,FALSE)</f>
        <v>#N/A</v>
      </c>
      <c r="D19" t="e">
        <f>VLOOKUP($A19&amp;":"&amp;$B19,Finish!$I:$L,4,FALSE)</f>
        <v>#N/A</v>
      </c>
      <c r="E19" t="e">
        <f>VLOOKUP($A19&amp;":"&amp;$B19,Finish!$I:$N,5,FALSE)</f>
        <v>#N/A</v>
      </c>
      <c r="F19" s="85" t="e">
        <f>VLOOKUP($A19&amp;":"&amp;$B19,Finish!$I:$R,10,FALSE)</f>
        <v>#N/A</v>
      </c>
      <c r="G19" s="1" t="e">
        <f>IF(C19&lt;6,"Included in top 5","")</f>
        <v>#N/A</v>
      </c>
    </row>
    <row r="21" spans="1:7" x14ac:dyDescent="0.25">
      <c r="A21" s="81" t="s">
        <v>42</v>
      </c>
      <c r="B21" s="1">
        <v>1</v>
      </c>
      <c r="C21" s="1" t="e">
        <f>VLOOKUP($A21&amp;":"&amp;$B21,Finish!$I:$S,11,FALSE)</f>
        <v>#N/A</v>
      </c>
      <c r="D21" t="e">
        <f>VLOOKUP($A21&amp;":"&amp;$B21,Finish!$I:$L,4,FALSE)</f>
        <v>#N/A</v>
      </c>
      <c r="E21" t="e">
        <f>VLOOKUP($A21&amp;":"&amp;$B21,Finish!$I:$N,5,FALSE)</f>
        <v>#N/A</v>
      </c>
      <c r="F21" s="85" t="e">
        <f>VLOOKUP($A21&amp;":"&amp;$B21,Finish!$I:$R,10,FALSE)</f>
        <v>#N/A</v>
      </c>
      <c r="G21" s="1" t="e">
        <f>IF(C21&lt;6,"Included in top 5","")</f>
        <v>#N/A</v>
      </c>
    </row>
    <row r="22" spans="1:7" x14ac:dyDescent="0.25">
      <c r="A22" s="81" t="str">
        <f>A21</f>
        <v>U16</v>
      </c>
      <c r="B22" s="1">
        <f>B21+1</f>
        <v>2</v>
      </c>
      <c r="C22" s="1" t="e">
        <f>VLOOKUP($A22&amp;":"&amp;$B22,Finish!$I:$S,11,FALSE)</f>
        <v>#N/A</v>
      </c>
      <c r="D22" t="e">
        <f>VLOOKUP($A22&amp;":"&amp;$B22,Finish!$I:$L,4,FALSE)</f>
        <v>#N/A</v>
      </c>
      <c r="E22" t="e">
        <f>VLOOKUP($A22&amp;":"&amp;$B22,Finish!$I:$N,5,FALSE)</f>
        <v>#N/A</v>
      </c>
      <c r="F22" s="85" t="e">
        <f>VLOOKUP($A22&amp;":"&amp;$B22,Finish!$I:$R,10,FALSE)</f>
        <v>#N/A</v>
      </c>
      <c r="G22" s="1" t="e">
        <f>IF(C22&lt;6,"Included in top 5","")</f>
        <v>#N/A</v>
      </c>
    </row>
    <row r="23" spans="1:7" x14ac:dyDescent="0.25">
      <c r="A23" s="81" t="str">
        <f>A22</f>
        <v>U16</v>
      </c>
      <c r="B23" s="1">
        <f>B22+1</f>
        <v>3</v>
      </c>
      <c r="C23" s="1" t="e">
        <f>VLOOKUP($A23&amp;":"&amp;$B23,Finish!$I:$S,11,FALSE)</f>
        <v>#N/A</v>
      </c>
      <c r="D23" t="e">
        <f>VLOOKUP($A23&amp;":"&amp;$B23,Finish!$I:$L,4,FALSE)</f>
        <v>#N/A</v>
      </c>
      <c r="E23" t="e">
        <f>VLOOKUP($A23&amp;":"&amp;$B23,Finish!$I:$N,5,FALSE)</f>
        <v>#N/A</v>
      </c>
      <c r="F23" s="85" t="e">
        <f>VLOOKUP($A23&amp;":"&amp;$B23,Finish!$I:$R,10,FALSE)</f>
        <v>#N/A</v>
      </c>
      <c r="G23" s="1" t="e">
        <f>IF(C23&lt;6,"Included in top 5","")</f>
        <v>#N/A</v>
      </c>
    </row>
    <row r="25" spans="1:7" x14ac:dyDescent="0.25">
      <c r="A25" s="81" t="s">
        <v>43</v>
      </c>
      <c r="B25" s="1">
        <v>1</v>
      </c>
      <c r="C25" s="1" t="e">
        <f>VLOOKUP($A25&amp;":"&amp;$B25,Finish!$I:$S,11,FALSE)</f>
        <v>#N/A</v>
      </c>
      <c r="D25" t="e">
        <f>VLOOKUP($A25&amp;":"&amp;$B25,Finish!$I:$L,4,FALSE)</f>
        <v>#N/A</v>
      </c>
      <c r="E25" t="e">
        <f>VLOOKUP($A25&amp;":"&amp;$B25,Finish!$I:$N,5,FALSE)</f>
        <v>#N/A</v>
      </c>
      <c r="F25" s="85" t="e">
        <f>VLOOKUP($A25&amp;":"&amp;$B25,Finish!$I:$R,10,FALSE)</f>
        <v>#N/A</v>
      </c>
      <c r="G25" s="1" t="e">
        <f>IF(C25&lt;6,"Included in top 5","")</f>
        <v>#N/A</v>
      </c>
    </row>
    <row r="26" spans="1:7" x14ac:dyDescent="0.25">
      <c r="A26" s="81" t="str">
        <f>A25</f>
        <v>U18</v>
      </c>
      <c r="B26" s="1">
        <f>B25+1</f>
        <v>2</v>
      </c>
      <c r="C26" s="1" t="e">
        <f>VLOOKUP($A26&amp;":"&amp;$B26,Finish!$I:$S,11,FALSE)</f>
        <v>#N/A</v>
      </c>
      <c r="D26" t="e">
        <f>VLOOKUP($A26&amp;":"&amp;$B26,Finish!$I:$L,4,FALSE)</f>
        <v>#N/A</v>
      </c>
      <c r="E26" t="e">
        <f>VLOOKUP($A26&amp;":"&amp;$B26,Finish!$I:$N,5,FALSE)</f>
        <v>#N/A</v>
      </c>
      <c r="F26" s="85" t="e">
        <f>VLOOKUP($A26&amp;":"&amp;$B26,Finish!$I:$R,10,FALSE)</f>
        <v>#N/A</v>
      </c>
      <c r="G26" s="1" t="e">
        <f>IF(C26&lt;6,"Included in top 5","")</f>
        <v>#N/A</v>
      </c>
    </row>
    <row r="27" spans="1:7" x14ac:dyDescent="0.25">
      <c r="A27" s="81" t="str">
        <f>A26</f>
        <v>U18</v>
      </c>
      <c r="B27" s="1">
        <f>B26+1</f>
        <v>3</v>
      </c>
      <c r="C27" s="1" t="e">
        <f>VLOOKUP($A27&amp;":"&amp;$B27,Finish!$I:$S,11,FALSE)</f>
        <v>#N/A</v>
      </c>
      <c r="D27" t="e">
        <f>VLOOKUP($A27&amp;":"&amp;$B27,Finish!$I:$L,4,FALSE)</f>
        <v>#N/A</v>
      </c>
      <c r="E27" t="e">
        <f>VLOOKUP($A27&amp;":"&amp;$B27,Finish!$I:$N,5,FALSE)</f>
        <v>#N/A</v>
      </c>
      <c r="F27" s="85" t="e">
        <f>VLOOKUP($A27&amp;":"&amp;$B27,Finish!$I:$R,10,FALSE)</f>
        <v>#N/A</v>
      </c>
      <c r="G27" s="1" t="e">
        <f>IF(C27&lt;6,"Included in top 5","")</f>
        <v>#N/A</v>
      </c>
    </row>
    <row r="29" spans="1:7" x14ac:dyDescent="0.25">
      <c r="A29" s="81" t="s">
        <v>71</v>
      </c>
      <c r="B29" s="1">
        <v>1</v>
      </c>
      <c r="C29" s="1" t="e">
        <f>VLOOKUP($A29&amp;":"&amp;$B29,Finish!$I:$S,11,FALSE)</f>
        <v>#N/A</v>
      </c>
      <c r="D29" t="e">
        <f>VLOOKUP($A29&amp;":"&amp;$B29,Finish!$I:$L,4,FALSE)</f>
        <v>#N/A</v>
      </c>
      <c r="E29" t="e">
        <f>VLOOKUP($A29&amp;":"&amp;$B29,Finish!$I:$N,5,FALSE)</f>
        <v>#N/A</v>
      </c>
      <c r="F29" s="85" t="e">
        <f>VLOOKUP($A29&amp;":"&amp;$B29,Finish!$I:$R,10,FALSE)</f>
        <v>#N/A</v>
      </c>
      <c r="G29" s="1" t="e">
        <f>IF(C29&lt;6,"Included in top 5","")</f>
        <v>#N/A</v>
      </c>
    </row>
    <row r="30" spans="1:7" x14ac:dyDescent="0.25">
      <c r="A30" s="81" t="str">
        <f>A29</f>
        <v>U23</v>
      </c>
      <c r="B30" s="1">
        <f>B29+1</f>
        <v>2</v>
      </c>
      <c r="C30" s="1" t="e">
        <f>VLOOKUP($A30&amp;":"&amp;$B30,Finish!$I:$S,11,FALSE)</f>
        <v>#N/A</v>
      </c>
      <c r="D30" t="e">
        <f>VLOOKUP($A30&amp;":"&amp;$B30,Finish!$I:$L,4,FALSE)</f>
        <v>#N/A</v>
      </c>
      <c r="E30" t="e">
        <f>VLOOKUP($A30&amp;":"&amp;$B30,Finish!$I:$N,5,FALSE)</f>
        <v>#N/A</v>
      </c>
      <c r="F30" s="85" t="e">
        <f>VLOOKUP($A30&amp;":"&amp;$B30,Finish!$I:$R,10,FALSE)</f>
        <v>#N/A</v>
      </c>
      <c r="G30" s="1" t="e">
        <f>IF(C30&lt;6,"Included in top 5","")</f>
        <v>#N/A</v>
      </c>
    </row>
    <row r="31" spans="1:7" x14ac:dyDescent="0.25">
      <c r="A31" s="81" t="str">
        <f>A30</f>
        <v>U23</v>
      </c>
      <c r="B31" s="1">
        <f>B30+1</f>
        <v>3</v>
      </c>
      <c r="C31" s="1" t="e">
        <f>VLOOKUP($A31&amp;":"&amp;$B31,Finish!$I:$S,11,FALSE)</f>
        <v>#N/A</v>
      </c>
      <c r="D31" t="e">
        <f>VLOOKUP($A31&amp;":"&amp;$B31,Finish!$I:$L,4,FALSE)</f>
        <v>#N/A</v>
      </c>
      <c r="E31" t="e">
        <f>VLOOKUP($A31&amp;":"&amp;$B31,Finish!$I:$N,5,FALSE)</f>
        <v>#N/A</v>
      </c>
      <c r="F31" s="85" t="e">
        <f>VLOOKUP($A31&amp;":"&amp;$B31,Finish!$I:$R,10,FALSE)</f>
        <v>#N/A</v>
      </c>
      <c r="G31" s="1" t="e">
        <f>IF(C31&lt;6,"Included in top 5","")</f>
        <v>#N/A</v>
      </c>
    </row>
    <row r="33" spans="1:7" x14ac:dyDescent="0.25">
      <c r="A33" s="81" t="s">
        <v>3</v>
      </c>
      <c r="B33" s="1">
        <v>1</v>
      </c>
      <c r="C33" s="1" t="e">
        <f>VLOOKUP($A33&amp;":"&amp;$B33,Finish!$I:$S,11,FALSE)</f>
        <v>#N/A</v>
      </c>
      <c r="D33" t="e">
        <f>VLOOKUP($A33&amp;":"&amp;$B33,Finish!$I:$L,4,FALSE)</f>
        <v>#N/A</v>
      </c>
      <c r="E33" t="e">
        <f>VLOOKUP($A33&amp;":"&amp;$B33,Finish!$I:$N,5,FALSE)</f>
        <v>#N/A</v>
      </c>
      <c r="F33" s="85" t="e">
        <f>VLOOKUP($A33&amp;":"&amp;$B33,Finish!$I:$R,10,FALSE)</f>
        <v>#N/A</v>
      </c>
      <c r="G33" s="1" t="e">
        <f>IF(C33&lt;6,"Included in top 5","")</f>
        <v>#N/A</v>
      </c>
    </row>
    <row r="34" spans="1:7" x14ac:dyDescent="0.25">
      <c r="A34" s="81" t="str">
        <f>A33</f>
        <v>V40</v>
      </c>
      <c r="B34" s="1">
        <f>B33+1</f>
        <v>2</v>
      </c>
      <c r="C34" s="1" t="e">
        <f>VLOOKUP($A34&amp;":"&amp;$B34,Finish!$I:$S,11,FALSE)</f>
        <v>#N/A</v>
      </c>
      <c r="D34" t="e">
        <f>VLOOKUP($A34&amp;":"&amp;$B34,Finish!$I:$L,4,FALSE)</f>
        <v>#N/A</v>
      </c>
      <c r="E34" t="e">
        <f>VLOOKUP($A34&amp;":"&amp;$B34,Finish!$I:$N,5,FALSE)</f>
        <v>#N/A</v>
      </c>
      <c r="F34" s="85" t="e">
        <f>VLOOKUP($A34&amp;":"&amp;$B34,Finish!$I:$R,10,FALSE)</f>
        <v>#N/A</v>
      </c>
      <c r="G34" s="1" t="e">
        <f>IF(C34&lt;6,"Included in top 5","")</f>
        <v>#N/A</v>
      </c>
    </row>
    <row r="35" spans="1:7" x14ac:dyDescent="0.25">
      <c r="A35" s="81" t="str">
        <f>A34</f>
        <v>V40</v>
      </c>
      <c r="B35" s="1">
        <f>B34+1</f>
        <v>3</v>
      </c>
      <c r="C35" s="1" t="e">
        <f>VLOOKUP($A35&amp;":"&amp;$B35,Finish!$I:$S,11,FALSE)</f>
        <v>#N/A</v>
      </c>
      <c r="D35" t="e">
        <f>VLOOKUP($A35&amp;":"&amp;$B35,Finish!$I:$L,4,FALSE)</f>
        <v>#N/A</v>
      </c>
      <c r="E35" t="e">
        <f>VLOOKUP($A35&amp;":"&amp;$B35,Finish!$I:$N,5,FALSE)</f>
        <v>#N/A</v>
      </c>
      <c r="F35" s="85" t="e">
        <f>VLOOKUP($A35&amp;":"&amp;$B35,Finish!$I:$R,10,FALSE)</f>
        <v>#N/A</v>
      </c>
      <c r="G35" s="1" t="e">
        <f>IF(C35&lt;6,"Included in top 5","")</f>
        <v>#N/A</v>
      </c>
    </row>
    <row r="37" spans="1:7" x14ac:dyDescent="0.25">
      <c r="A37" s="81" t="s">
        <v>61</v>
      </c>
      <c r="B37" s="1">
        <v>1</v>
      </c>
      <c r="C37" s="1" t="e">
        <f>VLOOKUP($A37&amp;":"&amp;$B37,Finish!$I:$S,11,FALSE)</f>
        <v>#N/A</v>
      </c>
      <c r="D37" t="e">
        <f>VLOOKUP($A37&amp;":"&amp;$B37,Finish!$I:$L,4,FALSE)</f>
        <v>#N/A</v>
      </c>
      <c r="E37" t="e">
        <f>VLOOKUP($A37&amp;":"&amp;$B37,Finish!$I:$N,5,FALSE)</f>
        <v>#N/A</v>
      </c>
      <c r="F37" s="85" t="e">
        <f>VLOOKUP($A37&amp;":"&amp;$B37,Finish!$I:$R,10,FALSE)</f>
        <v>#N/A</v>
      </c>
      <c r="G37" s="1" t="e">
        <f>IF(C37&lt;6,"Included in top 5","")</f>
        <v>#N/A</v>
      </c>
    </row>
    <row r="38" spans="1:7" x14ac:dyDescent="0.25">
      <c r="A38" s="81" t="str">
        <f>A37</f>
        <v>V45</v>
      </c>
      <c r="B38" s="1">
        <f>B37+1</f>
        <v>2</v>
      </c>
      <c r="C38" s="1" t="e">
        <f>VLOOKUP($A38&amp;":"&amp;$B38,Finish!$I:$S,11,FALSE)</f>
        <v>#N/A</v>
      </c>
      <c r="D38" t="e">
        <f>VLOOKUP($A38&amp;":"&amp;$B38,Finish!$I:$L,4,FALSE)</f>
        <v>#N/A</v>
      </c>
      <c r="E38" t="e">
        <f>VLOOKUP($A38&amp;":"&amp;$B38,Finish!$I:$N,5,FALSE)</f>
        <v>#N/A</v>
      </c>
      <c r="F38" s="85" t="e">
        <f>VLOOKUP($A38&amp;":"&amp;$B38,Finish!$I:$R,10,FALSE)</f>
        <v>#N/A</v>
      </c>
      <c r="G38" s="1" t="e">
        <f>IF(C38&lt;6,"Included in top 5","")</f>
        <v>#N/A</v>
      </c>
    </row>
    <row r="39" spans="1:7" x14ac:dyDescent="0.25">
      <c r="A39" s="81" t="str">
        <f>A38</f>
        <v>V45</v>
      </c>
      <c r="B39" s="1">
        <f>B38+1</f>
        <v>3</v>
      </c>
      <c r="C39" s="1" t="e">
        <f>VLOOKUP($A39&amp;":"&amp;$B39,Finish!$I:$S,11,FALSE)</f>
        <v>#N/A</v>
      </c>
      <c r="D39" t="e">
        <f>VLOOKUP($A39&amp;":"&amp;$B39,Finish!$I:$L,4,FALSE)</f>
        <v>#N/A</v>
      </c>
      <c r="E39" t="e">
        <f>VLOOKUP($A39&amp;":"&amp;$B39,Finish!$I:$N,5,FALSE)</f>
        <v>#N/A</v>
      </c>
      <c r="F39" s="85" t="e">
        <f>VLOOKUP($A39&amp;":"&amp;$B39,Finish!$I:$R,10,FALSE)</f>
        <v>#N/A</v>
      </c>
      <c r="G39" s="1" t="e">
        <f>IF(C39&lt;6,"Included in top 5","")</f>
        <v>#N/A</v>
      </c>
    </row>
    <row r="41" spans="1:7" x14ac:dyDescent="0.25">
      <c r="A41" s="81" t="s">
        <v>4</v>
      </c>
      <c r="B41" s="1">
        <v>1</v>
      </c>
      <c r="C41" s="1" t="e">
        <f>VLOOKUP($A41&amp;":"&amp;$B41,Finish!$I:$S,11,FALSE)</f>
        <v>#N/A</v>
      </c>
      <c r="D41" t="e">
        <f>VLOOKUP($A41&amp;":"&amp;$B41,Finish!$I:$L,4,FALSE)</f>
        <v>#N/A</v>
      </c>
      <c r="E41" t="e">
        <f>VLOOKUP($A41&amp;":"&amp;$B41,Finish!$I:$N,5,FALSE)</f>
        <v>#N/A</v>
      </c>
      <c r="F41" s="85" t="e">
        <f>VLOOKUP($A41&amp;":"&amp;$B41,Finish!$I:$R,10,FALSE)</f>
        <v>#N/A</v>
      </c>
      <c r="G41" s="1" t="e">
        <f>IF(C41&lt;6,"Included in top 5","")</f>
        <v>#N/A</v>
      </c>
    </row>
    <row r="42" spans="1:7" x14ac:dyDescent="0.25">
      <c r="A42" s="81" t="str">
        <f>A41</f>
        <v>V50</v>
      </c>
      <c r="B42" s="1">
        <f>B41+1</f>
        <v>2</v>
      </c>
      <c r="C42" s="1" t="e">
        <f>VLOOKUP($A42&amp;":"&amp;$B42,Finish!$I:$S,11,FALSE)</f>
        <v>#N/A</v>
      </c>
      <c r="D42" t="e">
        <f>VLOOKUP($A42&amp;":"&amp;$B42,Finish!$I:$L,4,FALSE)</f>
        <v>#N/A</v>
      </c>
      <c r="E42" t="e">
        <f>VLOOKUP($A42&amp;":"&amp;$B42,Finish!$I:$N,5,FALSE)</f>
        <v>#N/A</v>
      </c>
      <c r="F42" s="85" t="e">
        <f>VLOOKUP($A42&amp;":"&amp;$B42,Finish!$I:$R,10,FALSE)</f>
        <v>#N/A</v>
      </c>
      <c r="G42" s="1" t="e">
        <f>IF(C42&lt;6,"Included in top 5","")</f>
        <v>#N/A</v>
      </c>
    </row>
    <row r="43" spans="1:7" x14ac:dyDescent="0.25">
      <c r="A43" s="81" t="str">
        <f>A42</f>
        <v>V50</v>
      </c>
      <c r="B43" s="1">
        <f>B42+1</f>
        <v>3</v>
      </c>
      <c r="C43" s="1" t="e">
        <f>VLOOKUP($A43&amp;":"&amp;$B43,Finish!$I:$S,11,FALSE)</f>
        <v>#N/A</v>
      </c>
      <c r="D43" t="e">
        <f>VLOOKUP($A43&amp;":"&amp;$B43,Finish!$I:$L,4,FALSE)</f>
        <v>#N/A</v>
      </c>
      <c r="E43" t="e">
        <f>VLOOKUP($A43&amp;":"&amp;$B43,Finish!$I:$N,5,FALSE)</f>
        <v>#N/A</v>
      </c>
      <c r="F43" s="85" t="e">
        <f>VLOOKUP($A43&amp;":"&amp;$B43,Finish!$I:$R,10,FALSE)</f>
        <v>#N/A</v>
      </c>
      <c r="G43" s="1" t="e">
        <f>IF(C43&lt;6,"Included in top 5","")</f>
        <v>#N/A</v>
      </c>
    </row>
    <row r="45" spans="1:7" x14ac:dyDescent="0.25">
      <c r="A45" s="81" t="s">
        <v>62</v>
      </c>
      <c r="B45" s="1">
        <v>1</v>
      </c>
      <c r="C45" s="1" t="e">
        <f>VLOOKUP($A45&amp;":"&amp;$B45,Finish!$I:$S,11,FALSE)</f>
        <v>#N/A</v>
      </c>
      <c r="D45" t="e">
        <f>VLOOKUP($A45&amp;":"&amp;$B45,Finish!$I:$L,4,FALSE)</f>
        <v>#N/A</v>
      </c>
      <c r="E45" t="e">
        <f>VLOOKUP($A45&amp;":"&amp;$B45,Finish!$I:$N,5,FALSE)</f>
        <v>#N/A</v>
      </c>
      <c r="F45" s="85" t="e">
        <f>VLOOKUP($A45&amp;":"&amp;$B45,Finish!$I:$R,10,FALSE)</f>
        <v>#N/A</v>
      </c>
      <c r="G45" s="1" t="e">
        <f>IF(C45&lt;6,"Included in top 5","")</f>
        <v>#N/A</v>
      </c>
    </row>
    <row r="46" spans="1:7" x14ac:dyDescent="0.25">
      <c r="A46" s="81" t="str">
        <f>A45</f>
        <v>V55</v>
      </c>
      <c r="B46" s="1">
        <f>B45+1</f>
        <v>2</v>
      </c>
      <c r="C46" s="1" t="e">
        <f>VLOOKUP($A46&amp;":"&amp;$B46,Finish!$I:$S,11,FALSE)</f>
        <v>#N/A</v>
      </c>
      <c r="D46" t="e">
        <f>VLOOKUP($A46&amp;":"&amp;$B46,Finish!$I:$L,4,FALSE)</f>
        <v>#N/A</v>
      </c>
      <c r="E46" t="e">
        <f>VLOOKUP($A46&amp;":"&amp;$B46,Finish!$I:$N,5,FALSE)</f>
        <v>#N/A</v>
      </c>
      <c r="F46" s="85" t="e">
        <f>VLOOKUP($A46&amp;":"&amp;$B46,Finish!$I:$R,10,FALSE)</f>
        <v>#N/A</v>
      </c>
      <c r="G46" s="1" t="e">
        <f>IF(C46&lt;6,"Included in top 5","")</f>
        <v>#N/A</v>
      </c>
    </row>
    <row r="47" spans="1:7" x14ac:dyDescent="0.25">
      <c r="A47" s="81" t="str">
        <f>A46</f>
        <v>V55</v>
      </c>
      <c r="B47" s="1">
        <f>B46+1</f>
        <v>3</v>
      </c>
      <c r="C47" s="1" t="e">
        <f>VLOOKUP($A47&amp;":"&amp;$B47,Finish!$I:$S,11,FALSE)</f>
        <v>#N/A</v>
      </c>
      <c r="D47" t="e">
        <f>VLOOKUP($A47&amp;":"&amp;$B47,Finish!$I:$L,4,FALSE)</f>
        <v>#N/A</v>
      </c>
      <c r="E47" t="e">
        <f>VLOOKUP($A47&amp;":"&amp;$B47,Finish!$I:$N,5,FALSE)</f>
        <v>#N/A</v>
      </c>
      <c r="F47" s="85" t="e">
        <f>VLOOKUP($A47&amp;":"&amp;$B47,Finish!$I:$R,10,FALSE)</f>
        <v>#N/A</v>
      </c>
      <c r="G47" s="1" t="e">
        <f>IF(C47&lt;6,"Included in top 5","")</f>
        <v>#N/A</v>
      </c>
    </row>
    <row r="49" spans="1:7" x14ac:dyDescent="0.25">
      <c r="A49" s="81" t="s">
        <v>5</v>
      </c>
      <c r="B49" s="1">
        <v>1</v>
      </c>
      <c r="C49" s="1" t="e">
        <f>VLOOKUP($A49&amp;":"&amp;$B49,Finish!$I:$S,11,FALSE)</f>
        <v>#N/A</v>
      </c>
      <c r="D49" t="e">
        <f>VLOOKUP($A49&amp;":"&amp;$B49,Finish!$I:$L,4,FALSE)</f>
        <v>#N/A</v>
      </c>
      <c r="E49" t="e">
        <f>VLOOKUP($A49&amp;":"&amp;$B49,Finish!$I:$N,5,FALSE)</f>
        <v>#N/A</v>
      </c>
      <c r="F49" s="85" t="e">
        <f>VLOOKUP($A49&amp;":"&amp;$B49,Finish!$I:$R,10,FALSE)</f>
        <v>#N/A</v>
      </c>
      <c r="G49" s="1" t="e">
        <f>IF(C49&lt;6,"Included in top 5","")</f>
        <v>#N/A</v>
      </c>
    </row>
    <row r="50" spans="1:7" x14ac:dyDescent="0.25">
      <c r="A50" s="81" t="str">
        <f>A49</f>
        <v>V60</v>
      </c>
      <c r="B50" s="1">
        <f>B49+1</f>
        <v>2</v>
      </c>
      <c r="C50" s="1" t="e">
        <f>VLOOKUP($A50&amp;":"&amp;$B50,Finish!$I:$S,11,FALSE)</f>
        <v>#N/A</v>
      </c>
      <c r="D50" t="e">
        <f>VLOOKUP($A50&amp;":"&amp;$B50,Finish!$I:$L,4,FALSE)</f>
        <v>#N/A</v>
      </c>
      <c r="E50" t="e">
        <f>VLOOKUP($A50&amp;":"&amp;$B50,Finish!$I:$N,5,FALSE)</f>
        <v>#N/A</v>
      </c>
      <c r="F50" s="85" t="e">
        <f>VLOOKUP($A50&amp;":"&amp;$B50,Finish!$I:$R,10,FALSE)</f>
        <v>#N/A</v>
      </c>
      <c r="G50" s="1" t="e">
        <f>IF(C50&lt;6,"Included in top 5","")</f>
        <v>#N/A</v>
      </c>
    </row>
    <row r="51" spans="1:7" x14ac:dyDescent="0.25">
      <c r="A51" s="81" t="str">
        <f>A50</f>
        <v>V60</v>
      </c>
      <c r="B51" s="1">
        <f>B50+1</f>
        <v>3</v>
      </c>
      <c r="C51" s="1" t="e">
        <f>VLOOKUP($A51&amp;":"&amp;$B51,Finish!$I:$S,11,FALSE)</f>
        <v>#N/A</v>
      </c>
      <c r="D51" t="e">
        <f>VLOOKUP($A51&amp;":"&amp;$B51,Finish!$I:$L,4,FALSE)</f>
        <v>#N/A</v>
      </c>
      <c r="E51" t="e">
        <f>VLOOKUP($A51&amp;":"&amp;$B51,Finish!$I:$N,5,FALSE)</f>
        <v>#N/A</v>
      </c>
      <c r="F51" s="85" t="e">
        <f>VLOOKUP($A51&amp;":"&amp;$B51,Finish!$I:$R,10,FALSE)</f>
        <v>#N/A</v>
      </c>
      <c r="G51" s="1" t="e">
        <f>IF(C51&lt;6,"Included in top 5","")</f>
        <v>#N/A</v>
      </c>
    </row>
    <row r="53" spans="1:7" x14ac:dyDescent="0.25">
      <c r="A53" s="81" t="s">
        <v>63</v>
      </c>
      <c r="B53" s="1">
        <v>1</v>
      </c>
      <c r="C53" s="1" t="e">
        <f>VLOOKUP($A53&amp;":"&amp;$B53,Finish!$I:$S,11,FALSE)</f>
        <v>#N/A</v>
      </c>
      <c r="D53" t="e">
        <f>VLOOKUP($A53&amp;":"&amp;$B53,Finish!$I:$L,4,FALSE)</f>
        <v>#N/A</v>
      </c>
      <c r="E53" t="e">
        <f>VLOOKUP($A53&amp;":"&amp;$B53,Finish!$I:$N,5,FALSE)</f>
        <v>#N/A</v>
      </c>
      <c r="F53" s="85" t="e">
        <f>VLOOKUP($A53&amp;":"&amp;$B53,Finish!$I:$R,10,FALSE)</f>
        <v>#N/A</v>
      </c>
      <c r="G53" s="1" t="e">
        <f>IF(C53&lt;6,"Included in top 5","")</f>
        <v>#N/A</v>
      </c>
    </row>
    <row r="54" spans="1:7" x14ac:dyDescent="0.25">
      <c r="A54" s="81" t="str">
        <f>A53</f>
        <v>V65</v>
      </c>
      <c r="B54" s="1">
        <f>B53+1</f>
        <v>2</v>
      </c>
      <c r="C54" s="1" t="e">
        <f>VLOOKUP($A54&amp;":"&amp;$B54,Finish!$I:$S,11,FALSE)</f>
        <v>#N/A</v>
      </c>
      <c r="D54" t="e">
        <f>VLOOKUP($A54&amp;":"&amp;$B54,Finish!$I:$L,4,FALSE)</f>
        <v>#N/A</v>
      </c>
      <c r="E54" t="e">
        <f>VLOOKUP($A54&amp;":"&amp;$B54,Finish!$I:$N,5,FALSE)</f>
        <v>#N/A</v>
      </c>
      <c r="F54" s="85" t="e">
        <f>VLOOKUP($A54&amp;":"&amp;$B54,Finish!$I:$R,10,FALSE)</f>
        <v>#N/A</v>
      </c>
      <c r="G54" s="1" t="e">
        <f>IF(C54&lt;6,"Included in top 5","")</f>
        <v>#N/A</v>
      </c>
    </row>
    <row r="55" spans="1:7" x14ac:dyDescent="0.25">
      <c r="A55" s="81" t="str">
        <f>A54</f>
        <v>V65</v>
      </c>
      <c r="B55" s="1">
        <f>B54+1</f>
        <v>3</v>
      </c>
      <c r="C55" s="1" t="e">
        <f>VLOOKUP($A55&amp;":"&amp;$B55,Finish!$I:$S,11,FALSE)</f>
        <v>#N/A</v>
      </c>
      <c r="D55" t="e">
        <f>VLOOKUP($A55&amp;":"&amp;$B55,Finish!$I:$L,4,FALSE)</f>
        <v>#N/A</v>
      </c>
      <c r="E55" t="e">
        <f>VLOOKUP($A55&amp;":"&amp;$B55,Finish!$I:$N,5,FALSE)</f>
        <v>#N/A</v>
      </c>
      <c r="F55" s="85" t="e">
        <f>VLOOKUP($A55&amp;":"&amp;$B55,Finish!$I:$R,10,FALSE)</f>
        <v>#N/A</v>
      </c>
      <c r="G55" s="1" t="e">
        <f>IF(C55&lt;6,"Included in top 5","")</f>
        <v>#N/A</v>
      </c>
    </row>
    <row r="57" spans="1:7" x14ac:dyDescent="0.25">
      <c r="A57" s="81" t="s">
        <v>6</v>
      </c>
      <c r="B57" s="1">
        <v>1</v>
      </c>
      <c r="C57" s="1" t="e">
        <f>VLOOKUP($A57&amp;":"&amp;$B57,Finish!$I:$S,11,FALSE)</f>
        <v>#N/A</v>
      </c>
      <c r="D57" t="e">
        <f>VLOOKUP($A57&amp;":"&amp;$B57,Finish!$I:$L,4,FALSE)</f>
        <v>#N/A</v>
      </c>
      <c r="E57" t="e">
        <f>VLOOKUP($A57&amp;":"&amp;$B57,Finish!$I:$N,5,FALSE)</f>
        <v>#N/A</v>
      </c>
      <c r="F57" s="85" t="e">
        <f>VLOOKUP($A57&amp;":"&amp;$B57,Finish!$I:$R,10,FALSE)</f>
        <v>#N/A</v>
      </c>
      <c r="G57" s="1" t="e">
        <f>IF(C57&lt;6,"Included in top 5","")</f>
        <v>#N/A</v>
      </c>
    </row>
    <row r="58" spans="1:7" x14ac:dyDescent="0.25">
      <c r="A58" s="81" t="str">
        <f>A57</f>
        <v>V70</v>
      </c>
      <c r="B58" s="1">
        <f>B57+1</f>
        <v>2</v>
      </c>
      <c r="C58" s="1" t="e">
        <f>VLOOKUP($A58&amp;":"&amp;$B58,Finish!$I:$S,11,FALSE)</f>
        <v>#N/A</v>
      </c>
      <c r="D58" t="e">
        <f>VLOOKUP($A58&amp;":"&amp;$B58,Finish!$I:$L,4,FALSE)</f>
        <v>#N/A</v>
      </c>
      <c r="E58" t="e">
        <f>VLOOKUP($A58&amp;":"&amp;$B58,Finish!$I:$N,5,FALSE)</f>
        <v>#N/A</v>
      </c>
      <c r="F58" s="85" t="e">
        <f>VLOOKUP($A58&amp;":"&amp;$B58,Finish!$I:$R,10,FALSE)</f>
        <v>#N/A</v>
      </c>
      <c r="G58" s="1" t="e">
        <f>IF(C58&lt;6,"Included in top 5","")</f>
        <v>#N/A</v>
      </c>
    </row>
    <row r="59" spans="1:7" x14ac:dyDescent="0.25">
      <c r="A59" s="81" t="str">
        <f>A58</f>
        <v>V70</v>
      </c>
      <c r="B59" s="1">
        <f>B58+1</f>
        <v>3</v>
      </c>
      <c r="C59" s="1" t="e">
        <f>VLOOKUP($A59&amp;":"&amp;$B59,Finish!$I:$S,11,FALSE)</f>
        <v>#N/A</v>
      </c>
      <c r="D59" t="e">
        <f>VLOOKUP($A59&amp;":"&amp;$B59,Finish!$I:$L,4,FALSE)</f>
        <v>#N/A</v>
      </c>
      <c r="E59" t="e">
        <f>VLOOKUP($A59&amp;":"&amp;$B59,Finish!$I:$N,5,FALSE)</f>
        <v>#N/A</v>
      </c>
      <c r="F59" s="85" t="e">
        <f>VLOOKUP($A59&amp;":"&amp;$B59,Finish!$I:$R,10,FALSE)</f>
        <v>#N/A</v>
      </c>
      <c r="G59" s="1" t="e">
        <f>IF(C59&lt;6,"Included in top 5","")</f>
        <v>#N/A</v>
      </c>
    </row>
    <row r="61" spans="1:7" x14ac:dyDescent="0.25">
      <c r="A61" s="31" t="s">
        <v>52</v>
      </c>
      <c r="C61" s="2" t="s">
        <v>80</v>
      </c>
    </row>
    <row r="62" spans="1:7" s="3" customFormat="1" x14ac:dyDescent="0.25">
      <c r="B62" s="2" t="s">
        <v>73</v>
      </c>
      <c r="C62" s="2" t="s">
        <v>77</v>
      </c>
      <c r="D62" s="31"/>
      <c r="F62" s="2"/>
      <c r="G62" s="2"/>
    </row>
    <row r="63" spans="1:7" s="31" customFormat="1" x14ac:dyDescent="0.25">
      <c r="A63" s="31" t="s">
        <v>73</v>
      </c>
      <c r="B63" s="30" t="s">
        <v>74</v>
      </c>
      <c r="C63" s="30" t="s">
        <v>74</v>
      </c>
      <c r="D63" s="31" t="s">
        <v>75</v>
      </c>
      <c r="E63" s="31" t="s">
        <v>76</v>
      </c>
      <c r="F63" s="30" t="s">
        <v>11</v>
      </c>
      <c r="G63" s="30"/>
    </row>
    <row r="64" spans="1:7" x14ac:dyDescent="0.25">
      <c r="A64" s="81" t="s">
        <v>79</v>
      </c>
      <c r="C64" s="1">
        <v>1</v>
      </c>
      <c r="D64" t="e">
        <f>VLOOKUP($C64,Finish!$J:$L,3,FALSE)</f>
        <v>#N/A</v>
      </c>
      <c r="E64" t="e">
        <f>VLOOKUP($C64,Finish!$J:$M,4,FALSE)</f>
        <v>#N/A</v>
      </c>
      <c r="F64" s="85" t="e">
        <f>VLOOKUP($C64,Finish!$J:$R,9,FALSE)</f>
        <v>#N/A</v>
      </c>
      <c r="G64" s="1" t="e">
        <f>VLOOKUP($C64,Finish!$J:$N,4,FALSE)</f>
        <v>#N/A</v>
      </c>
    </row>
    <row r="65" spans="1:7" x14ac:dyDescent="0.25">
      <c r="A65" s="81" t="s">
        <v>79</v>
      </c>
      <c r="C65" s="1">
        <f>C64+1</f>
        <v>2</v>
      </c>
      <c r="D65" t="e">
        <f>VLOOKUP($C65,Finish!$J:$L,3,FALSE)</f>
        <v>#N/A</v>
      </c>
      <c r="E65" t="e">
        <f>VLOOKUP($C65,Finish!$J:$M,4,FALSE)</f>
        <v>#N/A</v>
      </c>
      <c r="F65" s="85" t="e">
        <f>VLOOKUP($C65,Finish!$J:$R,9,FALSE)</f>
        <v>#N/A</v>
      </c>
      <c r="G65" s="1" t="e">
        <f>VLOOKUP($C65,Finish!$J:$N,4,FALSE)</f>
        <v>#N/A</v>
      </c>
    </row>
    <row r="66" spans="1:7" x14ac:dyDescent="0.25">
      <c r="A66" s="81" t="s">
        <v>79</v>
      </c>
      <c r="C66" s="1">
        <f>C65+1</f>
        <v>3</v>
      </c>
      <c r="D66" t="e">
        <f>VLOOKUP($C66,Finish!$J:$L,3,FALSE)</f>
        <v>#N/A</v>
      </c>
      <c r="E66" t="e">
        <f>VLOOKUP($C66,Finish!$J:$M,4,FALSE)</f>
        <v>#N/A</v>
      </c>
      <c r="F66" s="85" t="e">
        <f>VLOOKUP($C66,Finish!$J:$R,9,FALSE)</f>
        <v>#N/A</v>
      </c>
      <c r="G66" s="1" t="e">
        <f>VLOOKUP($C66,Finish!$J:$N,4,FALSE)</f>
        <v>#N/A</v>
      </c>
    </row>
    <row r="68" spans="1:7" x14ac:dyDescent="0.25">
      <c r="A68" s="81" t="s">
        <v>25</v>
      </c>
      <c r="B68" s="1">
        <v>1</v>
      </c>
      <c r="C68" s="1" t="e">
        <f>VLOOKUP($A68&amp;":"&amp;$B68,Finish!$I:$J,2,FALSE)</f>
        <v>#N/A</v>
      </c>
      <c r="D68" t="e">
        <f>VLOOKUP($A68&amp;":"&amp;$B68,Finish!$I:$L,4,FALSE)</f>
        <v>#N/A</v>
      </c>
      <c r="E68" t="e">
        <f>VLOOKUP($A68&amp;":"&amp;$B68,Finish!$I:$M,5,FALSE)</f>
        <v>#N/A</v>
      </c>
      <c r="F68" s="85" t="e">
        <f>VLOOKUP($A68&amp;":"&amp;$B68,Finish!$I:$R,10,FALSE)</f>
        <v>#N/A</v>
      </c>
      <c r="G68" s="1" t="e">
        <f>IF(C68&lt;4,"Included in top 3","")</f>
        <v>#N/A</v>
      </c>
    </row>
    <row r="69" spans="1:7" x14ac:dyDescent="0.25">
      <c r="A69" s="81" t="str">
        <f>A68</f>
        <v>L</v>
      </c>
      <c r="B69" s="1">
        <f>B68+1</f>
        <v>2</v>
      </c>
      <c r="C69" s="1" t="e">
        <f>VLOOKUP($A69&amp;":"&amp;$B69,Finish!$I:$J,2,FALSE)</f>
        <v>#N/A</v>
      </c>
      <c r="D69" t="e">
        <f>VLOOKUP($A69&amp;":"&amp;$B69,Finish!$I:$L,4,FALSE)</f>
        <v>#N/A</v>
      </c>
      <c r="E69" t="e">
        <f>VLOOKUP($A69&amp;":"&amp;$B69,Finish!$I:$M,5,FALSE)</f>
        <v>#N/A</v>
      </c>
      <c r="F69" s="85" t="e">
        <f>VLOOKUP($A69&amp;":"&amp;$B69,Finish!$I:$R,10,FALSE)</f>
        <v>#N/A</v>
      </c>
      <c r="G69" s="1" t="e">
        <f>IF(C69&lt;4,"Included in top 3","")</f>
        <v>#N/A</v>
      </c>
    </row>
    <row r="70" spans="1:7" x14ac:dyDescent="0.25">
      <c r="A70" s="81" t="str">
        <f>A69</f>
        <v>L</v>
      </c>
      <c r="B70" s="1">
        <f>B69+1</f>
        <v>3</v>
      </c>
      <c r="C70" s="1" t="e">
        <f>VLOOKUP($A70&amp;":"&amp;$B70,Finish!$I:$J,2,FALSE)</f>
        <v>#N/A</v>
      </c>
      <c r="D70" t="e">
        <f>VLOOKUP($A70&amp;":"&amp;$B70,Finish!$I:$L,4,FALSE)</f>
        <v>#N/A</v>
      </c>
      <c r="E70" t="e">
        <f>VLOOKUP($A70&amp;":"&amp;$B70,Finish!$I:$M,5,FALSE)</f>
        <v>#N/A</v>
      </c>
      <c r="F70" s="85" t="e">
        <f>VLOOKUP($A70&amp;":"&amp;$B70,Finish!$I:$R,10,FALSE)</f>
        <v>#N/A</v>
      </c>
      <c r="G70" s="1" t="e">
        <f>IF(C70&lt;4,"Included in top 3","")</f>
        <v>#N/A</v>
      </c>
    </row>
    <row r="72" spans="1:7" x14ac:dyDescent="0.25">
      <c r="A72" s="81" t="s">
        <v>146</v>
      </c>
      <c r="B72" s="1">
        <v>1</v>
      </c>
      <c r="C72" s="1" t="e">
        <f>VLOOKUP($A72&amp;":"&amp;$B72,Finish!$I:$J,2,FALSE)</f>
        <v>#N/A</v>
      </c>
      <c r="D72" t="e">
        <f>VLOOKUP($A72&amp;":"&amp;$B72,Finish!$I:$L,4,FALSE)</f>
        <v>#N/A</v>
      </c>
      <c r="E72" t="e">
        <f>VLOOKUP($A72&amp;":"&amp;$B72,Finish!$I:$M,5,FALSE)</f>
        <v>#N/A</v>
      </c>
      <c r="F72" s="85" t="e">
        <f>VLOOKUP($A72&amp;":"&amp;$B72,Finish!$I:$R,10,FALSE)</f>
        <v>#N/A</v>
      </c>
      <c r="G72" s="1" t="e">
        <f t="shared" ref="G72:G74" si="0">IF(C72&lt;4,"Included in top 3","")</f>
        <v>#N/A</v>
      </c>
    </row>
    <row r="73" spans="1:7" x14ac:dyDescent="0.25">
      <c r="A73" s="81" t="str">
        <f>A72</f>
        <v>LU12</v>
      </c>
      <c r="B73" s="1">
        <f>B72+1</f>
        <v>2</v>
      </c>
      <c r="C73" s="1" t="e">
        <f>VLOOKUP($A73&amp;":"&amp;$B73,Finish!$I:$J,2,FALSE)</f>
        <v>#N/A</v>
      </c>
      <c r="D73" t="e">
        <f>VLOOKUP($A73&amp;":"&amp;$B73,Finish!$I:$L,4,FALSE)</f>
        <v>#N/A</v>
      </c>
      <c r="E73" t="e">
        <f>VLOOKUP($A73&amp;":"&amp;$B73,Finish!$I:$M,5,FALSE)</f>
        <v>#N/A</v>
      </c>
      <c r="F73" s="85" t="e">
        <f>VLOOKUP($A73&amp;":"&amp;$B73,Finish!$I:$R,10,FALSE)</f>
        <v>#N/A</v>
      </c>
      <c r="G73" s="1" t="e">
        <f t="shared" si="0"/>
        <v>#N/A</v>
      </c>
    </row>
    <row r="74" spans="1:7" x14ac:dyDescent="0.25">
      <c r="A74" s="81" t="str">
        <f>A73</f>
        <v>LU12</v>
      </c>
      <c r="B74" s="1">
        <f>B73+1</f>
        <v>3</v>
      </c>
      <c r="C74" s="1" t="e">
        <f>VLOOKUP($A74&amp;":"&amp;$B74,Finish!$I:$J,2,FALSE)</f>
        <v>#N/A</v>
      </c>
      <c r="D74" t="e">
        <f>VLOOKUP($A74&amp;":"&amp;$B74,Finish!$I:$L,4,FALSE)</f>
        <v>#N/A</v>
      </c>
      <c r="E74" t="e">
        <f>VLOOKUP($A74&amp;":"&amp;$B74,Finish!$I:$M,5,FALSE)</f>
        <v>#N/A</v>
      </c>
      <c r="F74" s="85" t="e">
        <f>VLOOKUP($A74&amp;":"&amp;$B74,Finish!$I:$R,10,FALSE)</f>
        <v>#N/A</v>
      </c>
      <c r="G74" s="1" t="e">
        <f t="shared" si="0"/>
        <v>#N/A</v>
      </c>
    </row>
    <row r="76" spans="1:7" x14ac:dyDescent="0.25">
      <c r="A76" s="81" t="s">
        <v>64</v>
      </c>
      <c r="B76" s="1">
        <v>1</v>
      </c>
      <c r="C76" s="1" t="e">
        <f>VLOOKUP($A76&amp;":"&amp;$B76,Finish!$I:$J,2,FALSE)</f>
        <v>#N/A</v>
      </c>
      <c r="D76" t="e">
        <f>VLOOKUP($A76&amp;":"&amp;$B76,Finish!$I:$L,4,FALSE)</f>
        <v>#N/A</v>
      </c>
      <c r="E76" t="e">
        <f>VLOOKUP($A76&amp;":"&amp;$B76,Finish!$I:$M,5,FALSE)</f>
        <v>#N/A</v>
      </c>
      <c r="F76" s="85" t="e">
        <f>VLOOKUP($A76&amp;":"&amp;$B76,Finish!$I:$R,10,FALSE)</f>
        <v>#N/A</v>
      </c>
      <c r="G76" s="1" t="e">
        <f t="shared" ref="G76:G117" si="1">IF(C76&lt;4,"Included in top 3","")</f>
        <v>#N/A</v>
      </c>
    </row>
    <row r="77" spans="1:7" x14ac:dyDescent="0.25">
      <c r="A77" s="81" t="str">
        <f>A76</f>
        <v>LU14</v>
      </c>
      <c r="B77" s="1">
        <f>B76+1</f>
        <v>2</v>
      </c>
      <c r="C77" s="1" t="e">
        <f>VLOOKUP($A77&amp;":"&amp;$B77,Finish!$I:$J,2,FALSE)</f>
        <v>#N/A</v>
      </c>
      <c r="D77" t="e">
        <f>VLOOKUP($A77&amp;":"&amp;$B77,Finish!$I:$L,4,FALSE)</f>
        <v>#N/A</v>
      </c>
      <c r="E77" t="e">
        <f>VLOOKUP($A77&amp;":"&amp;$B77,Finish!$I:$M,5,FALSE)</f>
        <v>#N/A</v>
      </c>
      <c r="F77" s="85" t="e">
        <f>VLOOKUP($A77&amp;":"&amp;$B77,Finish!$I:$R,10,FALSE)</f>
        <v>#N/A</v>
      </c>
      <c r="G77" s="1" t="e">
        <f t="shared" si="1"/>
        <v>#N/A</v>
      </c>
    </row>
    <row r="78" spans="1:7" x14ac:dyDescent="0.25">
      <c r="A78" s="81" t="str">
        <f>A77</f>
        <v>LU14</v>
      </c>
      <c r="B78" s="1">
        <f>B77+1</f>
        <v>3</v>
      </c>
      <c r="C78" s="1" t="e">
        <f>VLOOKUP($A78&amp;":"&amp;$B78,Finish!$I:$J,2,FALSE)</f>
        <v>#N/A</v>
      </c>
      <c r="D78" t="e">
        <f>VLOOKUP($A78&amp;":"&amp;$B78,Finish!$I:$L,4,FALSE)</f>
        <v>#N/A</v>
      </c>
      <c r="E78" t="e">
        <f>VLOOKUP($A78&amp;":"&amp;$B78,Finish!$I:$M,5,FALSE)</f>
        <v>#N/A</v>
      </c>
      <c r="F78" s="85" t="e">
        <f>VLOOKUP($A78&amp;":"&amp;$B78,Finish!$I:$R,10,FALSE)</f>
        <v>#N/A</v>
      </c>
      <c r="G78" s="1" t="e">
        <f t="shared" si="1"/>
        <v>#N/A</v>
      </c>
    </row>
    <row r="80" spans="1:7" x14ac:dyDescent="0.25">
      <c r="A80" s="81" t="s">
        <v>45</v>
      </c>
      <c r="B80" s="1">
        <v>1</v>
      </c>
      <c r="C80" s="1" t="e">
        <f>VLOOKUP($A80&amp;":"&amp;$B80,Finish!$I:$J,2,FALSE)</f>
        <v>#N/A</v>
      </c>
      <c r="D80" t="e">
        <f>VLOOKUP($A80&amp;":"&amp;$B80,Finish!$I:$L,4,FALSE)</f>
        <v>#N/A</v>
      </c>
      <c r="E80" t="e">
        <f>VLOOKUP($A80&amp;":"&amp;$B80,Finish!$I:$M,5,FALSE)</f>
        <v>#N/A</v>
      </c>
      <c r="F80" s="85" t="e">
        <f>VLOOKUP($A80&amp;":"&amp;$B80,Finish!$I:$R,10,FALSE)</f>
        <v>#N/A</v>
      </c>
      <c r="G80" s="1" t="e">
        <f t="shared" si="1"/>
        <v>#N/A</v>
      </c>
    </row>
    <row r="81" spans="1:7" x14ac:dyDescent="0.25">
      <c r="A81" s="81" t="str">
        <f>A80</f>
        <v>LU16</v>
      </c>
      <c r="B81" s="1">
        <f>B80+1</f>
        <v>2</v>
      </c>
      <c r="C81" s="1" t="e">
        <f>VLOOKUP($A81&amp;":"&amp;$B81,Finish!$I:$J,2,FALSE)</f>
        <v>#N/A</v>
      </c>
      <c r="D81" t="e">
        <f>VLOOKUP($A81&amp;":"&amp;$B81,Finish!$I:$L,4,FALSE)</f>
        <v>#N/A</v>
      </c>
      <c r="E81" t="e">
        <f>VLOOKUP($A81&amp;":"&amp;$B81,Finish!$I:$M,5,FALSE)</f>
        <v>#N/A</v>
      </c>
      <c r="F81" s="85" t="e">
        <f>VLOOKUP($A81&amp;":"&amp;$B81,Finish!$I:$R,10,FALSE)</f>
        <v>#N/A</v>
      </c>
      <c r="G81" s="1" t="e">
        <f t="shared" si="1"/>
        <v>#N/A</v>
      </c>
    </row>
    <row r="82" spans="1:7" x14ac:dyDescent="0.25">
      <c r="A82" s="81" t="str">
        <f>A81</f>
        <v>LU16</v>
      </c>
      <c r="B82" s="1">
        <f>B81+1</f>
        <v>3</v>
      </c>
      <c r="C82" s="1" t="e">
        <f>VLOOKUP($A82&amp;":"&amp;$B82,Finish!$I:$J,2,FALSE)</f>
        <v>#N/A</v>
      </c>
      <c r="D82" t="e">
        <f>VLOOKUP($A82&amp;":"&amp;$B82,Finish!$I:$L,4,FALSE)</f>
        <v>#N/A</v>
      </c>
      <c r="E82" t="e">
        <f>VLOOKUP($A82&amp;":"&amp;$B82,Finish!$I:$M,5,FALSE)</f>
        <v>#N/A</v>
      </c>
      <c r="F82" s="85" t="e">
        <f>VLOOKUP($A82&amp;":"&amp;$B82,Finish!$I:$R,10,FALSE)</f>
        <v>#N/A</v>
      </c>
      <c r="G82" s="1" t="e">
        <f t="shared" si="1"/>
        <v>#N/A</v>
      </c>
    </row>
    <row r="84" spans="1:7" x14ac:dyDescent="0.25">
      <c r="A84" s="81" t="s">
        <v>44</v>
      </c>
      <c r="B84" s="1">
        <v>1</v>
      </c>
      <c r="C84" s="1" t="e">
        <f>VLOOKUP($A84&amp;":"&amp;$B84,Finish!$I:$J,2,FALSE)</f>
        <v>#N/A</v>
      </c>
      <c r="D84" t="e">
        <f>VLOOKUP($A84&amp;":"&amp;$B84,Finish!$I:$L,4,FALSE)</f>
        <v>#N/A</v>
      </c>
      <c r="E84" t="e">
        <f>VLOOKUP($A84&amp;":"&amp;$B84,Finish!$I:$M,5,FALSE)</f>
        <v>#N/A</v>
      </c>
      <c r="F84" s="85" t="e">
        <f>VLOOKUP($A84&amp;":"&amp;$B84,Finish!$I:$R,10,FALSE)</f>
        <v>#N/A</v>
      </c>
      <c r="G84" s="1" t="e">
        <f t="shared" si="1"/>
        <v>#N/A</v>
      </c>
    </row>
    <row r="85" spans="1:7" x14ac:dyDescent="0.25">
      <c r="A85" s="81" t="str">
        <f>A84</f>
        <v>LU18</v>
      </c>
      <c r="B85" s="1">
        <f>B84+1</f>
        <v>2</v>
      </c>
      <c r="C85" s="1" t="e">
        <f>VLOOKUP($A85&amp;":"&amp;$B85,Finish!$I:$J,2,FALSE)</f>
        <v>#N/A</v>
      </c>
      <c r="D85" t="e">
        <f>VLOOKUP($A85&amp;":"&amp;$B85,Finish!$I:$L,4,FALSE)</f>
        <v>#N/A</v>
      </c>
      <c r="E85" t="e">
        <f>VLOOKUP($A85&amp;":"&amp;$B85,Finish!$I:$M,5,FALSE)</f>
        <v>#N/A</v>
      </c>
      <c r="F85" s="85" t="e">
        <f>VLOOKUP($A85&amp;":"&amp;$B85,Finish!$I:$R,10,FALSE)</f>
        <v>#N/A</v>
      </c>
      <c r="G85" s="1" t="e">
        <f t="shared" si="1"/>
        <v>#N/A</v>
      </c>
    </row>
    <row r="86" spans="1:7" x14ac:dyDescent="0.25">
      <c r="A86" s="81" t="str">
        <f>A85</f>
        <v>LU18</v>
      </c>
      <c r="B86" s="1">
        <f>B85+1</f>
        <v>3</v>
      </c>
      <c r="C86" s="1" t="e">
        <f>VLOOKUP($A86&amp;":"&amp;$B86,Finish!$I:$J,2,FALSE)</f>
        <v>#N/A</v>
      </c>
      <c r="D86" t="e">
        <f>VLOOKUP($A86&amp;":"&amp;$B86,Finish!$I:$L,4,FALSE)</f>
        <v>#N/A</v>
      </c>
      <c r="E86" t="e">
        <f>VLOOKUP($A86&amp;":"&amp;$B86,Finish!$I:$M,5,FALSE)</f>
        <v>#N/A</v>
      </c>
      <c r="F86" s="85" t="e">
        <f>VLOOKUP($A86&amp;":"&amp;$B86,Finish!$I:$R,10,FALSE)</f>
        <v>#N/A</v>
      </c>
      <c r="G86" s="1" t="e">
        <f t="shared" si="1"/>
        <v>#N/A</v>
      </c>
    </row>
    <row r="88" spans="1:7" x14ac:dyDescent="0.25">
      <c r="A88" s="81" t="s">
        <v>72</v>
      </c>
      <c r="B88" s="1">
        <v>1</v>
      </c>
      <c r="C88" s="1" t="e">
        <f>VLOOKUP($A88&amp;":"&amp;$B88,Finish!$I:$J,2,FALSE)</f>
        <v>#N/A</v>
      </c>
      <c r="D88" t="e">
        <f>VLOOKUP($A88&amp;":"&amp;$B88,Finish!$I:$L,4,FALSE)</f>
        <v>#N/A</v>
      </c>
      <c r="E88" t="e">
        <f>VLOOKUP($A88&amp;":"&amp;$B88,Finish!$I:$M,5,FALSE)</f>
        <v>#N/A</v>
      </c>
      <c r="F88" s="85" t="e">
        <f>VLOOKUP($A88&amp;":"&amp;$B88,Finish!$I:$R,10,FALSE)</f>
        <v>#N/A</v>
      </c>
      <c r="G88" s="1" t="e">
        <f t="shared" si="1"/>
        <v>#N/A</v>
      </c>
    </row>
    <row r="89" spans="1:7" x14ac:dyDescent="0.25">
      <c r="A89" s="81" t="str">
        <f>A88</f>
        <v>LU23</v>
      </c>
      <c r="B89" s="1">
        <f>B88+1</f>
        <v>2</v>
      </c>
      <c r="C89" s="1" t="e">
        <f>VLOOKUP($A89&amp;":"&amp;$B89,Finish!$I:$J,2,FALSE)</f>
        <v>#N/A</v>
      </c>
      <c r="D89" t="e">
        <f>VLOOKUP($A89&amp;":"&amp;$B89,Finish!$I:$L,4,FALSE)</f>
        <v>#N/A</v>
      </c>
      <c r="E89" t="e">
        <f>VLOOKUP($A89&amp;":"&amp;$B89,Finish!$I:$M,5,FALSE)</f>
        <v>#N/A</v>
      </c>
      <c r="F89" s="85" t="e">
        <f>VLOOKUP($A89&amp;":"&amp;$B89,Finish!$I:$R,10,FALSE)</f>
        <v>#N/A</v>
      </c>
      <c r="G89" s="1" t="e">
        <f t="shared" si="1"/>
        <v>#N/A</v>
      </c>
    </row>
    <row r="90" spans="1:7" x14ac:dyDescent="0.25">
      <c r="A90" s="81" t="str">
        <f>A89</f>
        <v>LU23</v>
      </c>
      <c r="B90" s="1">
        <f>B89+1</f>
        <v>3</v>
      </c>
      <c r="C90" s="1" t="e">
        <f>VLOOKUP($A90&amp;":"&amp;$B90,Finish!$I:$J,2,FALSE)</f>
        <v>#N/A</v>
      </c>
      <c r="D90" t="e">
        <f>VLOOKUP($A90&amp;":"&amp;$B90,Finish!$I:$L,4,FALSE)</f>
        <v>#N/A</v>
      </c>
      <c r="E90" t="e">
        <f>VLOOKUP($A90&amp;":"&amp;$B90,Finish!$I:$M,5,FALSE)</f>
        <v>#N/A</v>
      </c>
      <c r="F90" s="85" t="e">
        <f>VLOOKUP($A90&amp;":"&amp;$B90,Finish!$I:$R,10,FALSE)</f>
        <v>#N/A</v>
      </c>
      <c r="G90" s="1" t="e">
        <f t="shared" si="1"/>
        <v>#N/A</v>
      </c>
    </row>
    <row r="92" spans="1:7" x14ac:dyDescent="0.25">
      <c r="A92" s="81" t="s">
        <v>7</v>
      </c>
      <c r="B92" s="1">
        <v>1</v>
      </c>
      <c r="C92" s="1" t="e">
        <f>VLOOKUP($A92&amp;":"&amp;$B92,Finish!$I:$J,2,FALSE)</f>
        <v>#N/A</v>
      </c>
      <c r="D92" t="e">
        <f>VLOOKUP($A92&amp;":"&amp;$B92,Finish!$I:$L,4,FALSE)</f>
        <v>#N/A</v>
      </c>
      <c r="E92" t="e">
        <f>VLOOKUP($A92&amp;":"&amp;$B92,Finish!$I:$M,5,FALSE)</f>
        <v>#N/A</v>
      </c>
      <c r="F92" s="85" t="e">
        <f>VLOOKUP($A92&amp;":"&amp;$B92,Finish!$I:$R,10,FALSE)</f>
        <v>#N/A</v>
      </c>
      <c r="G92" s="1" t="e">
        <f t="shared" si="1"/>
        <v>#N/A</v>
      </c>
    </row>
    <row r="93" spans="1:7" x14ac:dyDescent="0.25">
      <c r="A93" s="81" t="str">
        <f>A92</f>
        <v>LV40</v>
      </c>
      <c r="B93" s="1">
        <f>B92+1</f>
        <v>2</v>
      </c>
      <c r="C93" s="1" t="e">
        <f>VLOOKUP($A93&amp;":"&amp;$B93,Finish!$I:$J,2,FALSE)</f>
        <v>#N/A</v>
      </c>
      <c r="D93" t="e">
        <f>VLOOKUP($A93&amp;":"&amp;$B93,Finish!$I:$L,4,FALSE)</f>
        <v>#N/A</v>
      </c>
      <c r="E93" t="e">
        <f>VLOOKUP($A93&amp;":"&amp;$B93,Finish!$I:$M,5,FALSE)</f>
        <v>#N/A</v>
      </c>
      <c r="F93" s="85" t="e">
        <f>VLOOKUP($A93&amp;":"&amp;$B93,Finish!$I:$R,10,FALSE)</f>
        <v>#N/A</v>
      </c>
      <c r="G93" s="1" t="e">
        <f t="shared" si="1"/>
        <v>#N/A</v>
      </c>
    </row>
    <row r="94" spans="1:7" x14ac:dyDescent="0.25">
      <c r="A94" s="81" t="str">
        <f>A93</f>
        <v>LV40</v>
      </c>
      <c r="B94" s="1">
        <f>B93+1</f>
        <v>3</v>
      </c>
      <c r="C94" s="1" t="e">
        <f>VLOOKUP($A94&amp;":"&amp;$B94,Finish!$I:$J,2,FALSE)</f>
        <v>#N/A</v>
      </c>
      <c r="D94" t="e">
        <f>VLOOKUP($A94&amp;":"&amp;$B94,Finish!$I:$L,4,FALSE)</f>
        <v>#N/A</v>
      </c>
      <c r="E94" t="e">
        <f>VLOOKUP($A94&amp;":"&amp;$B94,Finish!$I:$M,5,FALSE)</f>
        <v>#N/A</v>
      </c>
      <c r="F94" s="85" t="e">
        <f>VLOOKUP($A94&amp;":"&amp;$B94,Finish!$I:$R,10,FALSE)</f>
        <v>#N/A</v>
      </c>
      <c r="G94" s="1" t="e">
        <f t="shared" si="1"/>
        <v>#N/A</v>
      </c>
    </row>
    <row r="96" spans="1:7" x14ac:dyDescent="0.25">
      <c r="A96" s="81" t="s">
        <v>65</v>
      </c>
      <c r="B96" s="1">
        <v>1</v>
      </c>
      <c r="C96" s="1" t="e">
        <f>VLOOKUP($A96&amp;":"&amp;$B96,Finish!$I:$J,2,FALSE)</f>
        <v>#N/A</v>
      </c>
      <c r="D96" t="e">
        <f>VLOOKUP($A96&amp;":"&amp;$B96,Finish!$I:$L,4,FALSE)</f>
        <v>#N/A</v>
      </c>
      <c r="E96" t="e">
        <f>VLOOKUP($A96&amp;":"&amp;$B96,Finish!$I:$M,5,FALSE)</f>
        <v>#N/A</v>
      </c>
      <c r="F96" s="85" t="e">
        <f>VLOOKUP($A96&amp;":"&amp;$B96,Finish!$I:$R,10,FALSE)</f>
        <v>#N/A</v>
      </c>
      <c r="G96" s="1" t="e">
        <f t="shared" si="1"/>
        <v>#N/A</v>
      </c>
    </row>
    <row r="97" spans="1:7" x14ac:dyDescent="0.25">
      <c r="A97" s="81" t="str">
        <f>A96</f>
        <v>LV45</v>
      </c>
      <c r="B97" s="1">
        <f>B96+1</f>
        <v>2</v>
      </c>
      <c r="C97" s="1" t="e">
        <f>VLOOKUP($A97&amp;":"&amp;$B97,Finish!$I:$J,2,FALSE)</f>
        <v>#N/A</v>
      </c>
      <c r="D97" t="e">
        <f>VLOOKUP($A97&amp;":"&amp;$B97,Finish!$I:$L,4,FALSE)</f>
        <v>#N/A</v>
      </c>
      <c r="E97" t="e">
        <f>VLOOKUP($A97&amp;":"&amp;$B97,Finish!$I:$M,5,FALSE)</f>
        <v>#N/A</v>
      </c>
      <c r="F97" s="85" t="e">
        <f>VLOOKUP($A97&amp;":"&amp;$B97,Finish!$I:$R,10,FALSE)</f>
        <v>#N/A</v>
      </c>
      <c r="G97" s="1" t="e">
        <f t="shared" si="1"/>
        <v>#N/A</v>
      </c>
    </row>
    <row r="98" spans="1:7" x14ac:dyDescent="0.25">
      <c r="A98" s="81" t="str">
        <f>A97</f>
        <v>LV45</v>
      </c>
      <c r="B98" s="1">
        <f>B97+1</f>
        <v>3</v>
      </c>
      <c r="C98" s="1" t="e">
        <f>VLOOKUP($A98&amp;":"&amp;$B98,Finish!$I:$J,2,FALSE)</f>
        <v>#N/A</v>
      </c>
      <c r="D98" t="e">
        <f>VLOOKUP($A98&amp;":"&amp;$B98,Finish!$I:$L,4,FALSE)</f>
        <v>#N/A</v>
      </c>
      <c r="E98" t="e">
        <f>VLOOKUP($A98&amp;":"&amp;$B98,Finish!$I:$M,5,FALSE)</f>
        <v>#N/A</v>
      </c>
      <c r="F98" s="85" t="e">
        <f>VLOOKUP($A98&amp;":"&amp;$B98,Finish!$I:$R,10,FALSE)</f>
        <v>#N/A</v>
      </c>
      <c r="G98" s="1" t="e">
        <f t="shared" si="1"/>
        <v>#N/A</v>
      </c>
    </row>
    <row r="100" spans="1:7" x14ac:dyDescent="0.25">
      <c r="A100" s="81" t="s">
        <v>8</v>
      </c>
      <c r="B100" s="1">
        <v>1</v>
      </c>
      <c r="C100" s="1" t="e">
        <f>VLOOKUP($A100&amp;":"&amp;$B100,Finish!$I:$J,2,FALSE)</f>
        <v>#N/A</v>
      </c>
      <c r="D100" t="e">
        <f>VLOOKUP($A100&amp;":"&amp;$B100,Finish!$I:$L,4,FALSE)</f>
        <v>#N/A</v>
      </c>
      <c r="E100" t="e">
        <f>VLOOKUP($A100&amp;":"&amp;$B100,Finish!$I:$M,5,FALSE)</f>
        <v>#N/A</v>
      </c>
      <c r="F100" s="85" t="e">
        <f>VLOOKUP($A100&amp;":"&amp;$B100,Finish!$I:$R,10,FALSE)</f>
        <v>#N/A</v>
      </c>
      <c r="G100" s="1" t="e">
        <f t="shared" si="1"/>
        <v>#N/A</v>
      </c>
    </row>
    <row r="101" spans="1:7" x14ac:dyDescent="0.25">
      <c r="A101" s="81" t="str">
        <f>A100</f>
        <v>LV50</v>
      </c>
      <c r="B101" s="1">
        <f>B100+1</f>
        <v>2</v>
      </c>
      <c r="C101" s="1" t="e">
        <f>VLOOKUP($A101&amp;":"&amp;$B101,Finish!$I:$J,2,FALSE)</f>
        <v>#N/A</v>
      </c>
      <c r="D101" t="e">
        <f>VLOOKUP($A101&amp;":"&amp;$B101,Finish!$I:$L,4,FALSE)</f>
        <v>#N/A</v>
      </c>
      <c r="E101" t="e">
        <f>VLOOKUP($A101&amp;":"&amp;$B101,Finish!$I:$M,5,FALSE)</f>
        <v>#N/A</v>
      </c>
      <c r="F101" s="85" t="e">
        <f>VLOOKUP($A101&amp;":"&amp;$B101,Finish!$I:$R,10,FALSE)</f>
        <v>#N/A</v>
      </c>
      <c r="G101" s="1" t="e">
        <f t="shared" si="1"/>
        <v>#N/A</v>
      </c>
    </row>
    <row r="102" spans="1:7" x14ac:dyDescent="0.25">
      <c r="A102" s="81" t="str">
        <f>A101</f>
        <v>LV50</v>
      </c>
      <c r="B102" s="1">
        <f>B101+1</f>
        <v>3</v>
      </c>
      <c r="C102" s="1" t="e">
        <f>VLOOKUP($A102&amp;":"&amp;$B102,Finish!$I:$J,2,FALSE)</f>
        <v>#N/A</v>
      </c>
      <c r="D102" t="e">
        <f>VLOOKUP($A102&amp;":"&amp;$B102,Finish!$I:$L,4,FALSE)</f>
        <v>#N/A</v>
      </c>
      <c r="E102" t="e">
        <f>VLOOKUP($A102&amp;":"&amp;$B102,Finish!$I:$M,5,FALSE)</f>
        <v>#N/A</v>
      </c>
      <c r="F102" s="85" t="e">
        <f>VLOOKUP($A102&amp;":"&amp;$B102,Finish!$I:$R,10,FALSE)</f>
        <v>#N/A</v>
      </c>
      <c r="G102" s="1" t="e">
        <f t="shared" si="1"/>
        <v>#N/A</v>
      </c>
    </row>
    <row r="104" spans="1:7" x14ac:dyDescent="0.25">
      <c r="A104" s="81" t="s">
        <v>66</v>
      </c>
      <c r="B104" s="1">
        <v>1</v>
      </c>
      <c r="C104" s="1" t="e">
        <f>VLOOKUP($A104&amp;":"&amp;$B104,Finish!$I:$J,2,FALSE)</f>
        <v>#N/A</v>
      </c>
      <c r="D104" t="e">
        <f>VLOOKUP($A104&amp;":"&amp;$B104,Finish!$I:$L,4,FALSE)</f>
        <v>#N/A</v>
      </c>
      <c r="E104" t="e">
        <f>VLOOKUP($A104&amp;":"&amp;$B104,Finish!$I:$M,5,FALSE)</f>
        <v>#N/A</v>
      </c>
      <c r="F104" s="85" t="e">
        <f>VLOOKUP($A104&amp;":"&amp;$B104,Finish!$I:$R,10,FALSE)</f>
        <v>#N/A</v>
      </c>
      <c r="G104" s="1" t="e">
        <f t="shared" si="1"/>
        <v>#N/A</v>
      </c>
    </row>
    <row r="105" spans="1:7" x14ac:dyDescent="0.25">
      <c r="A105" s="81" t="str">
        <f>A104</f>
        <v>LV55</v>
      </c>
      <c r="B105" s="1">
        <f>B104+1</f>
        <v>2</v>
      </c>
      <c r="C105" s="1" t="e">
        <f>VLOOKUP($A105&amp;":"&amp;$B105,Finish!$I:$J,2,FALSE)</f>
        <v>#N/A</v>
      </c>
      <c r="D105" t="e">
        <f>VLOOKUP($A105&amp;":"&amp;$B105,Finish!$I:$L,4,FALSE)</f>
        <v>#N/A</v>
      </c>
      <c r="E105" t="e">
        <f>VLOOKUP($A105&amp;":"&amp;$B105,Finish!$I:$M,5,FALSE)</f>
        <v>#N/A</v>
      </c>
      <c r="F105" s="85" t="e">
        <f>VLOOKUP($A105&amp;":"&amp;$B105,Finish!$I:$R,10,FALSE)</f>
        <v>#N/A</v>
      </c>
      <c r="G105" s="1" t="e">
        <f t="shared" si="1"/>
        <v>#N/A</v>
      </c>
    </row>
    <row r="106" spans="1:7" x14ac:dyDescent="0.25">
      <c r="A106" s="81" t="str">
        <f>A105</f>
        <v>LV55</v>
      </c>
      <c r="B106" s="1">
        <f>B105+1</f>
        <v>3</v>
      </c>
      <c r="C106" s="1" t="e">
        <f>VLOOKUP($A106&amp;":"&amp;$B106,Finish!$I:$J,2,FALSE)</f>
        <v>#N/A</v>
      </c>
      <c r="D106" t="e">
        <f>VLOOKUP($A106&amp;":"&amp;$B106,Finish!$I:$L,4,FALSE)</f>
        <v>#N/A</v>
      </c>
      <c r="E106" t="e">
        <f>VLOOKUP($A106&amp;":"&amp;$B106,Finish!$I:$M,5,FALSE)</f>
        <v>#N/A</v>
      </c>
      <c r="F106" s="85" t="e">
        <f>VLOOKUP($A106&amp;":"&amp;$B106,Finish!$I:$R,10,FALSE)</f>
        <v>#N/A</v>
      </c>
      <c r="G106" s="1" t="e">
        <f>IF(C106&lt;4,"Included in top 3","")</f>
        <v>#N/A</v>
      </c>
    </row>
    <row r="108" spans="1:7" x14ac:dyDescent="0.25">
      <c r="A108" s="81" t="s">
        <v>9</v>
      </c>
      <c r="B108" s="1">
        <v>1</v>
      </c>
      <c r="C108" s="1" t="e">
        <f>VLOOKUP($A108&amp;":"&amp;$B108,Finish!$I:$J,2,FALSE)</f>
        <v>#N/A</v>
      </c>
      <c r="D108" t="e">
        <f>VLOOKUP($A108&amp;":"&amp;$B108,Finish!$I:$L,4,FALSE)</f>
        <v>#N/A</v>
      </c>
      <c r="E108" t="e">
        <f>VLOOKUP($A108&amp;":"&amp;$B108,Finish!$I:$M,5,FALSE)</f>
        <v>#N/A</v>
      </c>
      <c r="F108" s="85" t="e">
        <f>VLOOKUP($A108&amp;":"&amp;$B108,Finish!$I:$R,10,FALSE)</f>
        <v>#N/A</v>
      </c>
      <c r="G108" s="1" t="e">
        <f t="shared" si="1"/>
        <v>#N/A</v>
      </c>
    </row>
    <row r="109" spans="1:7" x14ac:dyDescent="0.25">
      <c r="A109" s="81" t="str">
        <f>A108</f>
        <v>LV60</v>
      </c>
      <c r="B109" s="1">
        <f>B108+1</f>
        <v>2</v>
      </c>
      <c r="C109" s="1" t="e">
        <f>VLOOKUP($A109&amp;":"&amp;$B109,Finish!$I:$J,2,FALSE)</f>
        <v>#N/A</v>
      </c>
      <c r="D109" t="e">
        <f>VLOOKUP($A109&amp;":"&amp;$B109,Finish!$I:$L,4,FALSE)</f>
        <v>#N/A</v>
      </c>
      <c r="E109" t="e">
        <f>VLOOKUP($A109&amp;":"&amp;$B109,Finish!$I:$M,5,FALSE)</f>
        <v>#N/A</v>
      </c>
      <c r="F109" s="85" t="e">
        <f>VLOOKUP($A109&amp;":"&amp;$B109,Finish!$I:$R,10,FALSE)</f>
        <v>#N/A</v>
      </c>
      <c r="G109" s="1" t="e">
        <f t="shared" si="1"/>
        <v>#N/A</v>
      </c>
    </row>
    <row r="110" spans="1:7" x14ac:dyDescent="0.25">
      <c r="A110" s="81" t="str">
        <f>A109</f>
        <v>LV60</v>
      </c>
      <c r="B110" s="1">
        <f>B109+1</f>
        <v>3</v>
      </c>
      <c r="C110" s="1" t="e">
        <f>VLOOKUP($A110&amp;":"&amp;$B110,Finish!$I:$J,2,FALSE)</f>
        <v>#N/A</v>
      </c>
      <c r="D110" t="e">
        <f>VLOOKUP($A110&amp;":"&amp;$B110,Finish!$I:$L,4,FALSE)</f>
        <v>#N/A</v>
      </c>
      <c r="E110" t="e">
        <f>VLOOKUP($A110&amp;":"&amp;$B110,Finish!$I:$M,5,FALSE)</f>
        <v>#N/A</v>
      </c>
      <c r="F110" s="85" t="e">
        <f>VLOOKUP($A110&amp;":"&amp;$B110,Finish!$I:$R,10,FALSE)</f>
        <v>#N/A</v>
      </c>
      <c r="G110" s="1" t="e">
        <f>IF(C110&lt;4,"Included in top 3","")</f>
        <v>#N/A</v>
      </c>
    </row>
    <row r="112" spans="1:7" x14ac:dyDescent="0.25">
      <c r="A112" s="81" t="s">
        <v>67</v>
      </c>
      <c r="B112" s="1">
        <v>1</v>
      </c>
      <c r="C112" s="1" t="e">
        <f>VLOOKUP($A112&amp;":"&amp;$B112,Finish!$I:$J,2,FALSE)</f>
        <v>#N/A</v>
      </c>
      <c r="D112" t="e">
        <f>VLOOKUP($A112&amp;":"&amp;$B112,Finish!$I:$L,4,FALSE)</f>
        <v>#N/A</v>
      </c>
      <c r="E112" t="e">
        <f>VLOOKUP($A112&amp;":"&amp;$B112,Finish!$I:$M,5,FALSE)</f>
        <v>#N/A</v>
      </c>
      <c r="F112" s="85" t="e">
        <f>VLOOKUP($A112&amp;":"&amp;$B112,Finish!$I:$R,10,FALSE)</f>
        <v>#N/A</v>
      </c>
      <c r="G112" s="1" t="e">
        <f t="shared" si="1"/>
        <v>#N/A</v>
      </c>
    </row>
    <row r="113" spans="1:7" x14ac:dyDescent="0.25">
      <c r="A113" s="81" t="str">
        <f>A112</f>
        <v>LV65</v>
      </c>
      <c r="B113" s="1">
        <f>B112+1</f>
        <v>2</v>
      </c>
      <c r="C113" s="1" t="e">
        <f>VLOOKUP($A113&amp;":"&amp;$B113,Finish!$I:$J,2,FALSE)</f>
        <v>#N/A</v>
      </c>
      <c r="D113" t="e">
        <f>VLOOKUP($A113&amp;":"&amp;$B113,Finish!$I:$L,4,FALSE)</f>
        <v>#N/A</v>
      </c>
      <c r="E113" t="e">
        <f>VLOOKUP($A113&amp;":"&amp;$B113,Finish!$I:$M,5,FALSE)</f>
        <v>#N/A</v>
      </c>
      <c r="F113" s="85" t="e">
        <f>VLOOKUP($A113&amp;":"&amp;$B113,Finish!$I:$R,10,FALSE)</f>
        <v>#N/A</v>
      </c>
      <c r="G113" s="1" t="e">
        <f t="shared" si="1"/>
        <v>#N/A</v>
      </c>
    </row>
    <row r="114" spans="1:7" x14ac:dyDescent="0.25">
      <c r="A114" s="81" t="str">
        <f>A113</f>
        <v>LV65</v>
      </c>
      <c r="B114" s="1">
        <f>B113+1</f>
        <v>3</v>
      </c>
      <c r="C114" s="1" t="e">
        <f>VLOOKUP($A114&amp;":"&amp;$B114,Finish!$I:$J,2,FALSE)</f>
        <v>#N/A</v>
      </c>
      <c r="D114" t="e">
        <f>VLOOKUP($A114&amp;":"&amp;$B114,Finish!$I:$L,4,FALSE)</f>
        <v>#N/A</v>
      </c>
      <c r="E114" t="e">
        <f>VLOOKUP($A114&amp;":"&amp;$B114,Finish!$I:$M,5,FALSE)</f>
        <v>#N/A</v>
      </c>
      <c r="F114" s="85" t="e">
        <f>VLOOKUP($A114&amp;":"&amp;$B114,Finish!$I:$R,10,FALSE)</f>
        <v>#N/A</v>
      </c>
      <c r="G114" s="1" t="e">
        <f>IF(C114&lt;4,"Included in top 3","")</f>
        <v>#N/A</v>
      </c>
    </row>
    <row r="116" spans="1:7" x14ac:dyDescent="0.25">
      <c r="A116" s="81" t="s">
        <v>68</v>
      </c>
      <c r="B116" s="1">
        <v>1</v>
      </c>
      <c r="C116" s="1" t="e">
        <f>VLOOKUP($A116&amp;":"&amp;$B116,Finish!$I:$J,2,FALSE)</f>
        <v>#N/A</v>
      </c>
      <c r="D116" t="e">
        <f>VLOOKUP($A116&amp;":"&amp;$B116,Finish!$I:$L,4,FALSE)</f>
        <v>#N/A</v>
      </c>
      <c r="E116" t="e">
        <f>VLOOKUP($A116&amp;":"&amp;$B116,Finish!$I:$M,5,FALSE)</f>
        <v>#N/A</v>
      </c>
      <c r="F116" s="85" t="e">
        <f>VLOOKUP($A116&amp;":"&amp;$B116,Finish!$I:$R,10,FALSE)</f>
        <v>#N/A</v>
      </c>
      <c r="G116" s="1" t="e">
        <f t="shared" si="1"/>
        <v>#N/A</v>
      </c>
    </row>
    <row r="117" spans="1:7" x14ac:dyDescent="0.25">
      <c r="A117" s="81" t="str">
        <f>A116</f>
        <v>LV70</v>
      </c>
      <c r="B117" s="1">
        <f>B116+1</f>
        <v>2</v>
      </c>
      <c r="C117" s="1" t="e">
        <f>VLOOKUP($A117&amp;":"&amp;$B117,Finish!$I:$J,2,FALSE)</f>
        <v>#N/A</v>
      </c>
      <c r="D117" t="e">
        <f>VLOOKUP($A117&amp;":"&amp;$B117,Finish!$I:$L,4,FALSE)</f>
        <v>#N/A</v>
      </c>
      <c r="E117" t="e">
        <f>VLOOKUP($A117&amp;":"&amp;$B117,Finish!$I:$M,5,FALSE)</f>
        <v>#N/A</v>
      </c>
      <c r="F117" s="85" t="e">
        <f>VLOOKUP($A117&amp;":"&amp;$B117,Finish!$I:$R,10,FALSE)</f>
        <v>#N/A</v>
      </c>
      <c r="G117" s="1" t="e">
        <f t="shared" si="1"/>
        <v>#N/A</v>
      </c>
    </row>
    <row r="118" spans="1:7" x14ac:dyDescent="0.25">
      <c r="A118" s="81" t="str">
        <f>A117</f>
        <v>LV70</v>
      </c>
      <c r="B118" s="1">
        <f>B117+1</f>
        <v>3</v>
      </c>
      <c r="C118" s="1" t="e">
        <f>VLOOKUP($A118&amp;":"&amp;$B118,Finish!$I:$J,2,FALSE)</f>
        <v>#N/A</v>
      </c>
      <c r="D118" t="e">
        <f>VLOOKUP($A118&amp;":"&amp;$B118,Finish!$I:$L,4,FALSE)</f>
        <v>#N/A</v>
      </c>
      <c r="E118" t="e">
        <f>VLOOKUP($A118&amp;":"&amp;$B118,Finish!$I:$M,5,FALSE)</f>
        <v>#N/A</v>
      </c>
      <c r="F118" s="85" t="e">
        <f>VLOOKUP($A118&amp;":"&amp;$B118,Finish!$I:$R,10,FALSE)</f>
        <v>#N/A</v>
      </c>
      <c r="G118" s="1" t="e">
        <f>IF(C118&lt;4,"Included in top 3","")</f>
        <v>#N/A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01"/>
  <sheetViews>
    <sheetView workbookViewId="0">
      <selection activeCell="A2" sqref="A2:A4"/>
    </sheetView>
  </sheetViews>
  <sheetFormatPr defaultRowHeight="13.2" x14ac:dyDescent="0.25"/>
  <cols>
    <col min="1" max="1" width="8.109375" style="1" bestFit="1" customWidth="1"/>
    <col min="2" max="2" width="8.33203125" style="1" bestFit="1" customWidth="1"/>
    <col min="4" max="4" width="8.109375" style="1" bestFit="1" customWidth="1"/>
  </cols>
  <sheetData>
    <row r="1" spans="1:4" s="31" customFormat="1" x14ac:dyDescent="0.25">
      <c r="A1" s="30" t="s">
        <v>0</v>
      </c>
      <c r="B1" s="30" t="s">
        <v>16</v>
      </c>
      <c r="D1" s="30"/>
    </row>
    <row r="2" spans="1:4" x14ac:dyDescent="0.25">
      <c r="B2" s="1">
        <v>1</v>
      </c>
    </row>
    <row r="3" spans="1:4" x14ac:dyDescent="0.25">
      <c r="B3" s="1">
        <f t="shared" ref="B3:B34" si="0">B2+1</f>
        <v>2</v>
      </c>
    </row>
    <row r="4" spans="1:4" x14ac:dyDescent="0.25">
      <c r="B4" s="1">
        <f t="shared" si="0"/>
        <v>3</v>
      </c>
    </row>
    <row r="5" spans="1:4" x14ac:dyDescent="0.25">
      <c r="B5" s="1">
        <f t="shared" si="0"/>
        <v>4</v>
      </c>
    </row>
    <row r="6" spans="1:4" x14ac:dyDescent="0.25">
      <c r="B6" s="1">
        <f t="shared" si="0"/>
        <v>5</v>
      </c>
    </row>
    <row r="7" spans="1:4" x14ac:dyDescent="0.25">
      <c r="B7" s="1">
        <f t="shared" si="0"/>
        <v>6</v>
      </c>
    </row>
    <row r="8" spans="1:4" x14ac:dyDescent="0.25">
      <c r="B8" s="1">
        <f t="shared" si="0"/>
        <v>7</v>
      </c>
    </row>
    <row r="9" spans="1:4" x14ac:dyDescent="0.25">
      <c r="B9" s="1">
        <f t="shared" si="0"/>
        <v>8</v>
      </c>
    </row>
    <row r="10" spans="1:4" x14ac:dyDescent="0.25">
      <c r="B10" s="1">
        <f t="shared" si="0"/>
        <v>9</v>
      </c>
    </row>
    <row r="11" spans="1:4" x14ac:dyDescent="0.25">
      <c r="B11" s="1">
        <f t="shared" si="0"/>
        <v>10</v>
      </c>
    </row>
    <row r="12" spans="1:4" x14ac:dyDescent="0.25">
      <c r="B12" s="1">
        <f t="shared" si="0"/>
        <v>11</v>
      </c>
    </row>
    <row r="13" spans="1:4" x14ac:dyDescent="0.25">
      <c r="B13" s="1">
        <f t="shared" si="0"/>
        <v>12</v>
      </c>
    </row>
    <row r="14" spans="1:4" x14ac:dyDescent="0.25">
      <c r="B14" s="1">
        <f t="shared" si="0"/>
        <v>13</v>
      </c>
    </row>
    <row r="15" spans="1:4" x14ac:dyDescent="0.25">
      <c r="B15" s="1">
        <f t="shared" si="0"/>
        <v>14</v>
      </c>
    </row>
    <row r="16" spans="1:4" x14ac:dyDescent="0.25">
      <c r="B16" s="1">
        <f t="shared" si="0"/>
        <v>15</v>
      </c>
    </row>
    <row r="17" spans="2:2" x14ac:dyDescent="0.25">
      <c r="B17" s="1">
        <f t="shared" si="0"/>
        <v>16</v>
      </c>
    </row>
    <row r="18" spans="2:2" x14ac:dyDescent="0.25">
      <c r="B18" s="1">
        <f t="shared" si="0"/>
        <v>17</v>
      </c>
    </row>
    <row r="19" spans="2:2" x14ac:dyDescent="0.25">
      <c r="B19" s="1">
        <f t="shared" si="0"/>
        <v>18</v>
      </c>
    </row>
    <row r="20" spans="2:2" x14ac:dyDescent="0.25">
      <c r="B20" s="1">
        <f t="shared" si="0"/>
        <v>19</v>
      </c>
    </row>
    <row r="21" spans="2:2" x14ac:dyDescent="0.25">
      <c r="B21" s="1">
        <f t="shared" si="0"/>
        <v>20</v>
      </c>
    </row>
    <row r="22" spans="2:2" x14ac:dyDescent="0.25">
      <c r="B22" s="1">
        <f t="shared" si="0"/>
        <v>21</v>
      </c>
    </row>
    <row r="23" spans="2:2" x14ac:dyDescent="0.25">
      <c r="B23" s="1">
        <f t="shared" si="0"/>
        <v>22</v>
      </c>
    </row>
    <row r="24" spans="2:2" x14ac:dyDescent="0.25">
      <c r="B24" s="1">
        <f t="shared" si="0"/>
        <v>23</v>
      </c>
    </row>
    <row r="25" spans="2:2" x14ac:dyDescent="0.25">
      <c r="B25" s="1">
        <f t="shared" si="0"/>
        <v>24</v>
      </c>
    </row>
    <row r="26" spans="2:2" x14ac:dyDescent="0.25">
      <c r="B26" s="1">
        <f t="shared" si="0"/>
        <v>25</v>
      </c>
    </row>
    <row r="27" spans="2:2" x14ac:dyDescent="0.25">
      <c r="B27" s="1">
        <f t="shared" si="0"/>
        <v>26</v>
      </c>
    </row>
    <row r="28" spans="2:2" x14ac:dyDescent="0.25">
      <c r="B28" s="1">
        <f t="shared" si="0"/>
        <v>27</v>
      </c>
    </row>
    <row r="29" spans="2:2" x14ac:dyDescent="0.25">
      <c r="B29" s="1">
        <f t="shared" si="0"/>
        <v>28</v>
      </c>
    </row>
    <row r="30" spans="2:2" x14ac:dyDescent="0.25">
      <c r="B30" s="1">
        <f t="shared" si="0"/>
        <v>29</v>
      </c>
    </row>
    <row r="31" spans="2:2" x14ac:dyDescent="0.25">
      <c r="B31" s="1">
        <f t="shared" si="0"/>
        <v>30</v>
      </c>
    </row>
    <row r="32" spans="2:2" x14ac:dyDescent="0.25">
      <c r="B32" s="1">
        <f t="shared" si="0"/>
        <v>31</v>
      </c>
    </row>
    <row r="33" spans="2:2" x14ac:dyDescent="0.25">
      <c r="B33" s="1">
        <f t="shared" si="0"/>
        <v>32</v>
      </c>
    </row>
    <row r="34" spans="2:2" x14ac:dyDescent="0.25">
      <c r="B34" s="1">
        <f t="shared" si="0"/>
        <v>33</v>
      </c>
    </row>
    <row r="35" spans="2:2" x14ac:dyDescent="0.25">
      <c r="B35" s="1">
        <f t="shared" ref="B35:B66" si="1">B34+1</f>
        <v>34</v>
      </c>
    </row>
    <row r="36" spans="2:2" x14ac:dyDescent="0.25">
      <c r="B36" s="1">
        <f t="shared" si="1"/>
        <v>35</v>
      </c>
    </row>
    <row r="37" spans="2:2" x14ac:dyDescent="0.25">
      <c r="B37" s="1">
        <f t="shared" si="1"/>
        <v>36</v>
      </c>
    </row>
    <row r="38" spans="2:2" x14ac:dyDescent="0.25">
      <c r="B38" s="1">
        <f t="shared" si="1"/>
        <v>37</v>
      </c>
    </row>
    <row r="39" spans="2:2" x14ac:dyDescent="0.25">
      <c r="B39" s="1">
        <f t="shared" si="1"/>
        <v>38</v>
      </c>
    </row>
    <row r="40" spans="2:2" x14ac:dyDescent="0.25">
      <c r="B40" s="1">
        <f t="shared" si="1"/>
        <v>39</v>
      </c>
    </row>
    <row r="41" spans="2:2" x14ac:dyDescent="0.25">
      <c r="B41" s="1">
        <f t="shared" si="1"/>
        <v>40</v>
      </c>
    </row>
    <row r="42" spans="2:2" x14ac:dyDescent="0.25">
      <c r="B42" s="1">
        <f t="shared" si="1"/>
        <v>41</v>
      </c>
    </row>
    <row r="43" spans="2:2" x14ac:dyDescent="0.25">
      <c r="B43" s="1">
        <f t="shared" si="1"/>
        <v>42</v>
      </c>
    </row>
    <row r="44" spans="2:2" x14ac:dyDescent="0.25">
      <c r="B44" s="1">
        <f t="shared" si="1"/>
        <v>43</v>
      </c>
    </row>
    <row r="45" spans="2:2" x14ac:dyDescent="0.25">
      <c r="B45" s="1">
        <f t="shared" si="1"/>
        <v>44</v>
      </c>
    </row>
    <row r="46" spans="2:2" x14ac:dyDescent="0.25">
      <c r="B46" s="1">
        <f t="shared" si="1"/>
        <v>45</v>
      </c>
    </row>
    <row r="47" spans="2:2" x14ac:dyDescent="0.25">
      <c r="B47" s="1">
        <f t="shared" si="1"/>
        <v>46</v>
      </c>
    </row>
    <row r="48" spans="2:2" x14ac:dyDescent="0.25">
      <c r="B48" s="1">
        <f t="shared" si="1"/>
        <v>47</v>
      </c>
    </row>
    <row r="49" spans="2:2" x14ac:dyDescent="0.25">
      <c r="B49" s="1">
        <f t="shared" si="1"/>
        <v>48</v>
      </c>
    </row>
    <row r="50" spans="2:2" x14ac:dyDescent="0.25">
      <c r="B50" s="1">
        <f t="shared" si="1"/>
        <v>49</v>
      </c>
    </row>
    <row r="51" spans="2:2" x14ac:dyDescent="0.25">
      <c r="B51" s="1">
        <f t="shared" si="1"/>
        <v>50</v>
      </c>
    </row>
    <row r="52" spans="2:2" x14ac:dyDescent="0.25">
      <c r="B52" s="1">
        <f t="shared" si="1"/>
        <v>51</v>
      </c>
    </row>
    <row r="53" spans="2:2" x14ac:dyDescent="0.25">
      <c r="B53" s="1">
        <f t="shared" si="1"/>
        <v>52</v>
      </c>
    </row>
    <row r="54" spans="2:2" x14ac:dyDescent="0.25">
      <c r="B54" s="1">
        <f t="shared" si="1"/>
        <v>53</v>
      </c>
    </row>
    <row r="55" spans="2:2" x14ac:dyDescent="0.25">
      <c r="B55" s="1">
        <f t="shared" si="1"/>
        <v>54</v>
      </c>
    </row>
    <row r="56" spans="2:2" x14ac:dyDescent="0.25">
      <c r="B56" s="1">
        <f t="shared" si="1"/>
        <v>55</v>
      </c>
    </row>
    <row r="57" spans="2:2" x14ac:dyDescent="0.25">
      <c r="B57" s="1">
        <f t="shared" si="1"/>
        <v>56</v>
      </c>
    </row>
    <row r="58" spans="2:2" x14ac:dyDescent="0.25">
      <c r="B58" s="1">
        <f t="shared" si="1"/>
        <v>57</v>
      </c>
    </row>
    <row r="59" spans="2:2" x14ac:dyDescent="0.25">
      <c r="B59" s="1">
        <f t="shared" si="1"/>
        <v>58</v>
      </c>
    </row>
    <row r="60" spans="2:2" x14ac:dyDescent="0.25">
      <c r="B60" s="1">
        <f t="shared" si="1"/>
        <v>59</v>
      </c>
    </row>
    <row r="61" spans="2:2" x14ac:dyDescent="0.25">
      <c r="B61" s="1">
        <f t="shared" si="1"/>
        <v>60</v>
      </c>
    </row>
    <row r="62" spans="2:2" x14ac:dyDescent="0.25">
      <c r="B62" s="1">
        <f t="shared" si="1"/>
        <v>61</v>
      </c>
    </row>
    <row r="63" spans="2:2" x14ac:dyDescent="0.25">
      <c r="B63" s="1">
        <f t="shared" si="1"/>
        <v>62</v>
      </c>
    </row>
    <row r="64" spans="2:2" x14ac:dyDescent="0.25">
      <c r="B64" s="1">
        <f t="shared" si="1"/>
        <v>63</v>
      </c>
    </row>
    <row r="65" spans="2:2" x14ac:dyDescent="0.25">
      <c r="B65" s="1">
        <f t="shared" si="1"/>
        <v>64</v>
      </c>
    </row>
    <row r="66" spans="2:2" x14ac:dyDescent="0.25">
      <c r="B66" s="1">
        <f t="shared" si="1"/>
        <v>65</v>
      </c>
    </row>
    <row r="67" spans="2:2" x14ac:dyDescent="0.25">
      <c r="B67" s="1">
        <f t="shared" ref="B67:B94" si="2">B66+1</f>
        <v>66</v>
      </c>
    </row>
    <row r="68" spans="2:2" x14ac:dyDescent="0.25">
      <c r="B68" s="1">
        <f t="shared" si="2"/>
        <v>67</v>
      </c>
    </row>
    <row r="69" spans="2:2" x14ac:dyDescent="0.25">
      <c r="B69" s="1">
        <f t="shared" si="2"/>
        <v>68</v>
      </c>
    </row>
    <row r="70" spans="2:2" x14ac:dyDescent="0.25">
      <c r="B70" s="1">
        <f t="shared" si="2"/>
        <v>69</v>
      </c>
    </row>
    <row r="71" spans="2:2" x14ac:dyDescent="0.25">
      <c r="B71" s="1">
        <f t="shared" si="2"/>
        <v>70</v>
      </c>
    </row>
    <row r="72" spans="2:2" x14ac:dyDescent="0.25">
      <c r="B72" s="1">
        <f t="shared" si="2"/>
        <v>71</v>
      </c>
    </row>
    <row r="73" spans="2:2" x14ac:dyDescent="0.25">
      <c r="B73" s="1">
        <f t="shared" si="2"/>
        <v>72</v>
      </c>
    </row>
    <row r="74" spans="2:2" x14ac:dyDescent="0.25">
      <c r="B74" s="1">
        <f t="shared" si="2"/>
        <v>73</v>
      </c>
    </row>
    <row r="75" spans="2:2" x14ac:dyDescent="0.25">
      <c r="B75" s="1">
        <f t="shared" si="2"/>
        <v>74</v>
      </c>
    </row>
    <row r="76" spans="2:2" x14ac:dyDescent="0.25">
      <c r="B76" s="1">
        <f t="shared" si="2"/>
        <v>75</v>
      </c>
    </row>
    <row r="77" spans="2:2" x14ac:dyDescent="0.25">
      <c r="B77" s="1">
        <f t="shared" si="2"/>
        <v>76</v>
      </c>
    </row>
    <row r="78" spans="2:2" x14ac:dyDescent="0.25">
      <c r="B78" s="1">
        <f t="shared" si="2"/>
        <v>77</v>
      </c>
    </row>
    <row r="79" spans="2:2" x14ac:dyDescent="0.25">
      <c r="B79" s="1">
        <f t="shared" si="2"/>
        <v>78</v>
      </c>
    </row>
    <row r="80" spans="2:2" x14ac:dyDescent="0.25">
      <c r="B80" s="1">
        <f t="shared" si="2"/>
        <v>79</v>
      </c>
    </row>
    <row r="81" spans="2:2" x14ac:dyDescent="0.25">
      <c r="B81" s="1">
        <f t="shared" si="2"/>
        <v>80</v>
      </c>
    </row>
    <row r="82" spans="2:2" x14ac:dyDescent="0.25">
      <c r="B82" s="1">
        <f t="shared" si="2"/>
        <v>81</v>
      </c>
    </row>
    <row r="83" spans="2:2" x14ac:dyDescent="0.25">
      <c r="B83" s="1">
        <f t="shared" si="2"/>
        <v>82</v>
      </c>
    </row>
    <row r="84" spans="2:2" x14ac:dyDescent="0.25">
      <c r="B84" s="1">
        <f t="shared" si="2"/>
        <v>83</v>
      </c>
    </row>
    <row r="85" spans="2:2" x14ac:dyDescent="0.25">
      <c r="B85" s="1">
        <f t="shared" si="2"/>
        <v>84</v>
      </c>
    </row>
    <row r="86" spans="2:2" x14ac:dyDescent="0.25">
      <c r="B86" s="1">
        <f t="shared" si="2"/>
        <v>85</v>
      </c>
    </row>
    <row r="87" spans="2:2" x14ac:dyDescent="0.25">
      <c r="B87" s="1">
        <f t="shared" si="2"/>
        <v>86</v>
      </c>
    </row>
    <row r="88" spans="2:2" x14ac:dyDescent="0.25">
      <c r="B88" s="1">
        <f t="shared" si="2"/>
        <v>87</v>
      </c>
    </row>
    <row r="89" spans="2:2" x14ac:dyDescent="0.25">
      <c r="B89" s="1">
        <f t="shared" si="2"/>
        <v>88</v>
      </c>
    </row>
    <row r="90" spans="2:2" x14ac:dyDescent="0.25">
      <c r="B90" s="1">
        <f t="shared" si="2"/>
        <v>89</v>
      </c>
    </row>
    <row r="91" spans="2:2" x14ac:dyDescent="0.25">
      <c r="B91" s="1">
        <f t="shared" si="2"/>
        <v>90</v>
      </c>
    </row>
    <row r="92" spans="2:2" x14ac:dyDescent="0.25">
      <c r="B92" s="1">
        <f t="shared" si="2"/>
        <v>91</v>
      </c>
    </row>
    <row r="93" spans="2:2" x14ac:dyDescent="0.25">
      <c r="B93" s="1">
        <f t="shared" si="2"/>
        <v>92</v>
      </c>
    </row>
    <row r="94" spans="2:2" x14ac:dyDescent="0.25">
      <c r="B94" s="1">
        <f t="shared" si="2"/>
        <v>93</v>
      </c>
    </row>
    <row r="95" spans="2:2" x14ac:dyDescent="0.25">
      <c r="B95" s="1">
        <f t="shared" ref="B95:B158" si="3">B94+1</f>
        <v>94</v>
      </c>
    </row>
    <row r="96" spans="2:2" x14ac:dyDescent="0.25">
      <c r="B96" s="1">
        <f t="shared" si="3"/>
        <v>95</v>
      </c>
    </row>
    <row r="97" spans="2:2" x14ac:dyDescent="0.25">
      <c r="B97" s="1">
        <f t="shared" si="3"/>
        <v>96</v>
      </c>
    </row>
    <row r="98" spans="2:2" x14ac:dyDescent="0.25">
      <c r="B98" s="1">
        <f t="shared" si="3"/>
        <v>97</v>
      </c>
    </row>
    <row r="99" spans="2:2" x14ac:dyDescent="0.25">
      <c r="B99" s="1">
        <f t="shared" si="3"/>
        <v>98</v>
      </c>
    </row>
    <row r="100" spans="2:2" x14ac:dyDescent="0.25">
      <c r="B100" s="1">
        <f t="shared" si="3"/>
        <v>99</v>
      </c>
    </row>
    <row r="101" spans="2:2" x14ac:dyDescent="0.25">
      <c r="B101" s="1">
        <f t="shared" si="3"/>
        <v>100</v>
      </c>
    </row>
    <row r="102" spans="2:2" x14ac:dyDescent="0.25">
      <c r="B102" s="1">
        <f t="shared" si="3"/>
        <v>101</v>
      </c>
    </row>
    <row r="103" spans="2:2" x14ac:dyDescent="0.25">
      <c r="B103" s="1">
        <f t="shared" si="3"/>
        <v>102</v>
      </c>
    </row>
    <row r="104" spans="2:2" x14ac:dyDescent="0.25">
      <c r="B104" s="1">
        <f t="shared" si="3"/>
        <v>103</v>
      </c>
    </row>
    <row r="105" spans="2:2" x14ac:dyDescent="0.25">
      <c r="B105" s="1">
        <f t="shared" si="3"/>
        <v>104</v>
      </c>
    </row>
    <row r="106" spans="2:2" x14ac:dyDescent="0.25">
      <c r="B106" s="1">
        <f t="shared" si="3"/>
        <v>105</v>
      </c>
    </row>
    <row r="107" spans="2:2" x14ac:dyDescent="0.25">
      <c r="B107" s="1">
        <f t="shared" si="3"/>
        <v>106</v>
      </c>
    </row>
    <row r="108" spans="2:2" x14ac:dyDescent="0.25">
      <c r="B108" s="1">
        <f t="shared" si="3"/>
        <v>107</v>
      </c>
    </row>
    <row r="109" spans="2:2" x14ac:dyDescent="0.25">
      <c r="B109" s="1">
        <f t="shared" si="3"/>
        <v>108</v>
      </c>
    </row>
    <row r="110" spans="2:2" x14ac:dyDescent="0.25">
      <c r="B110" s="1">
        <f t="shared" si="3"/>
        <v>109</v>
      </c>
    </row>
    <row r="111" spans="2:2" x14ac:dyDescent="0.25">
      <c r="B111" s="1">
        <f t="shared" si="3"/>
        <v>110</v>
      </c>
    </row>
    <row r="112" spans="2:2" x14ac:dyDescent="0.25">
      <c r="B112" s="1">
        <f t="shared" si="3"/>
        <v>111</v>
      </c>
    </row>
    <row r="113" spans="2:2" x14ac:dyDescent="0.25">
      <c r="B113" s="1">
        <f t="shared" si="3"/>
        <v>112</v>
      </c>
    </row>
    <row r="114" spans="2:2" x14ac:dyDescent="0.25">
      <c r="B114" s="1">
        <f t="shared" si="3"/>
        <v>113</v>
      </c>
    </row>
    <row r="115" spans="2:2" x14ac:dyDescent="0.25">
      <c r="B115" s="1">
        <f t="shared" si="3"/>
        <v>114</v>
      </c>
    </row>
    <row r="116" spans="2:2" x14ac:dyDescent="0.25">
      <c r="B116" s="1">
        <f t="shared" si="3"/>
        <v>115</v>
      </c>
    </row>
    <row r="117" spans="2:2" x14ac:dyDescent="0.25">
      <c r="B117" s="1">
        <f t="shared" si="3"/>
        <v>116</v>
      </c>
    </row>
    <row r="118" spans="2:2" x14ac:dyDescent="0.25">
      <c r="B118" s="1">
        <f t="shared" si="3"/>
        <v>117</v>
      </c>
    </row>
    <row r="119" spans="2:2" x14ac:dyDescent="0.25">
      <c r="B119" s="1">
        <f t="shared" si="3"/>
        <v>118</v>
      </c>
    </row>
    <row r="120" spans="2:2" x14ac:dyDescent="0.25">
      <c r="B120" s="1">
        <f t="shared" si="3"/>
        <v>119</v>
      </c>
    </row>
    <row r="121" spans="2:2" x14ac:dyDescent="0.25">
      <c r="B121" s="1">
        <f t="shared" si="3"/>
        <v>120</v>
      </c>
    </row>
    <row r="122" spans="2:2" x14ac:dyDescent="0.25">
      <c r="B122" s="1">
        <f t="shared" si="3"/>
        <v>121</v>
      </c>
    </row>
    <row r="123" spans="2:2" x14ac:dyDescent="0.25">
      <c r="B123" s="1">
        <f t="shared" si="3"/>
        <v>122</v>
      </c>
    </row>
    <row r="124" spans="2:2" x14ac:dyDescent="0.25">
      <c r="B124" s="1">
        <f t="shared" si="3"/>
        <v>123</v>
      </c>
    </row>
    <row r="125" spans="2:2" x14ac:dyDescent="0.25">
      <c r="B125" s="1">
        <f t="shared" si="3"/>
        <v>124</v>
      </c>
    </row>
    <row r="126" spans="2:2" x14ac:dyDescent="0.25">
      <c r="B126" s="1">
        <f t="shared" si="3"/>
        <v>125</v>
      </c>
    </row>
    <row r="127" spans="2:2" x14ac:dyDescent="0.25">
      <c r="B127" s="1">
        <f t="shared" si="3"/>
        <v>126</v>
      </c>
    </row>
    <row r="128" spans="2:2" x14ac:dyDescent="0.25">
      <c r="B128" s="1">
        <f t="shared" si="3"/>
        <v>127</v>
      </c>
    </row>
    <row r="129" spans="2:2" x14ac:dyDescent="0.25">
      <c r="B129" s="1">
        <f t="shared" si="3"/>
        <v>128</v>
      </c>
    </row>
    <row r="130" spans="2:2" x14ac:dyDescent="0.25">
      <c r="B130" s="1">
        <f t="shared" si="3"/>
        <v>129</v>
      </c>
    </row>
    <row r="131" spans="2:2" x14ac:dyDescent="0.25">
      <c r="B131" s="1">
        <f t="shared" si="3"/>
        <v>130</v>
      </c>
    </row>
    <row r="132" spans="2:2" x14ac:dyDescent="0.25">
      <c r="B132" s="1">
        <f t="shared" si="3"/>
        <v>131</v>
      </c>
    </row>
    <row r="133" spans="2:2" x14ac:dyDescent="0.25">
      <c r="B133" s="1">
        <f t="shared" si="3"/>
        <v>132</v>
      </c>
    </row>
    <row r="134" spans="2:2" x14ac:dyDescent="0.25">
      <c r="B134" s="1">
        <f t="shared" si="3"/>
        <v>133</v>
      </c>
    </row>
    <row r="135" spans="2:2" x14ac:dyDescent="0.25">
      <c r="B135" s="1">
        <f t="shared" si="3"/>
        <v>134</v>
      </c>
    </row>
    <row r="136" spans="2:2" x14ac:dyDescent="0.25">
      <c r="B136" s="1">
        <f t="shared" si="3"/>
        <v>135</v>
      </c>
    </row>
    <row r="137" spans="2:2" x14ac:dyDescent="0.25">
      <c r="B137" s="1">
        <f t="shared" si="3"/>
        <v>136</v>
      </c>
    </row>
    <row r="138" spans="2:2" x14ac:dyDescent="0.25">
      <c r="B138" s="1">
        <f t="shared" si="3"/>
        <v>137</v>
      </c>
    </row>
    <row r="139" spans="2:2" x14ac:dyDescent="0.25">
      <c r="B139" s="1">
        <f t="shared" si="3"/>
        <v>138</v>
      </c>
    </row>
    <row r="140" spans="2:2" x14ac:dyDescent="0.25">
      <c r="B140" s="1">
        <f t="shared" si="3"/>
        <v>139</v>
      </c>
    </row>
    <row r="141" spans="2:2" x14ac:dyDescent="0.25">
      <c r="B141" s="1">
        <f t="shared" si="3"/>
        <v>140</v>
      </c>
    </row>
    <row r="142" spans="2:2" x14ac:dyDescent="0.25">
      <c r="B142" s="1">
        <f t="shared" si="3"/>
        <v>141</v>
      </c>
    </row>
    <row r="143" spans="2:2" x14ac:dyDescent="0.25">
      <c r="B143" s="1">
        <f t="shared" si="3"/>
        <v>142</v>
      </c>
    </row>
    <row r="144" spans="2:2" x14ac:dyDescent="0.25">
      <c r="B144" s="1">
        <f t="shared" si="3"/>
        <v>143</v>
      </c>
    </row>
    <row r="145" spans="2:2" x14ac:dyDescent="0.25">
      <c r="B145" s="1">
        <f t="shared" si="3"/>
        <v>144</v>
      </c>
    </row>
    <row r="146" spans="2:2" x14ac:dyDescent="0.25">
      <c r="B146" s="1">
        <f t="shared" si="3"/>
        <v>145</v>
      </c>
    </row>
    <row r="147" spans="2:2" x14ac:dyDescent="0.25">
      <c r="B147" s="1">
        <f t="shared" si="3"/>
        <v>146</v>
      </c>
    </row>
    <row r="148" spans="2:2" x14ac:dyDescent="0.25">
      <c r="B148" s="1">
        <f t="shared" si="3"/>
        <v>147</v>
      </c>
    </row>
    <row r="149" spans="2:2" x14ac:dyDescent="0.25">
      <c r="B149" s="1">
        <f t="shared" si="3"/>
        <v>148</v>
      </c>
    </row>
    <row r="150" spans="2:2" x14ac:dyDescent="0.25">
      <c r="B150" s="1">
        <f t="shared" si="3"/>
        <v>149</v>
      </c>
    </row>
    <row r="151" spans="2:2" x14ac:dyDescent="0.25">
      <c r="B151" s="1">
        <f t="shared" si="3"/>
        <v>150</v>
      </c>
    </row>
    <row r="152" spans="2:2" x14ac:dyDescent="0.25">
      <c r="B152" s="1">
        <f t="shared" si="3"/>
        <v>151</v>
      </c>
    </row>
    <row r="153" spans="2:2" x14ac:dyDescent="0.25">
      <c r="B153" s="1">
        <f t="shared" si="3"/>
        <v>152</v>
      </c>
    </row>
    <row r="154" spans="2:2" x14ac:dyDescent="0.25">
      <c r="B154" s="1">
        <f t="shared" si="3"/>
        <v>153</v>
      </c>
    </row>
    <row r="155" spans="2:2" x14ac:dyDescent="0.25">
      <c r="B155" s="1">
        <f t="shared" si="3"/>
        <v>154</v>
      </c>
    </row>
    <row r="156" spans="2:2" x14ac:dyDescent="0.25">
      <c r="B156" s="1">
        <f t="shared" si="3"/>
        <v>155</v>
      </c>
    </row>
    <row r="157" spans="2:2" x14ac:dyDescent="0.25">
      <c r="B157" s="1">
        <f t="shared" si="3"/>
        <v>156</v>
      </c>
    </row>
    <row r="158" spans="2:2" x14ac:dyDescent="0.25">
      <c r="B158" s="1">
        <f t="shared" si="3"/>
        <v>157</v>
      </c>
    </row>
    <row r="159" spans="2:2" x14ac:dyDescent="0.25">
      <c r="B159" s="1">
        <f t="shared" ref="B159:B222" si="4">B158+1</f>
        <v>158</v>
      </c>
    </row>
    <row r="160" spans="2:2" x14ac:dyDescent="0.25">
      <c r="B160" s="1">
        <f t="shared" si="4"/>
        <v>159</v>
      </c>
    </row>
    <row r="161" spans="2:2" x14ac:dyDescent="0.25">
      <c r="B161" s="1">
        <f t="shared" si="4"/>
        <v>160</v>
      </c>
    </row>
    <row r="162" spans="2:2" x14ac:dyDescent="0.25">
      <c r="B162" s="1">
        <f t="shared" si="4"/>
        <v>161</v>
      </c>
    </row>
    <row r="163" spans="2:2" x14ac:dyDescent="0.25">
      <c r="B163" s="1">
        <f t="shared" si="4"/>
        <v>162</v>
      </c>
    </row>
    <row r="164" spans="2:2" x14ac:dyDescent="0.25">
      <c r="B164" s="1">
        <f t="shared" si="4"/>
        <v>163</v>
      </c>
    </row>
    <row r="165" spans="2:2" x14ac:dyDescent="0.25">
      <c r="B165" s="1">
        <f t="shared" si="4"/>
        <v>164</v>
      </c>
    </row>
    <row r="166" spans="2:2" x14ac:dyDescent="0.25">
      <c r="B166" s="1">
        <f t="shared" si="4"/>
        <v>165</v>
      </c>
    </row>
    <row r="167" spans="2:2" x14ac:dyDescent="0.25">
      <c r="B167" s="1">
        <f t="shared" si="4"/>
        <v>166</v>
      </c>
    </row>
    <row r="168" spans="2:2" x14ac:dyDescent="0.25">
      <c r="B168" s="1">
        <f t="shared" si="4"/>
        <v>167</v>
      </c>
    </row>
    <row r="169" spans="2:2" x14ac:dyDescent="0.25">
      <c r="B169" s="1">
        <f t="shared" si="4"/>
        <v>168</v>
      </c>
    </row>
    <row r="170" spans="2:2" x14ac:dyDescent="0.25">
      <c r="B170" s="1">
        <f t="shared" si="4"/>
        <v>169</v>
      </c>
    </row>
    <row r="171" spans="2:2" x14ac:dyDescent="0.25">
      <c r="B171" s="1">
        <f t="shared" si="4"/>
        <v>170</v>
      </c>
    </row>
    <row r="172" spans="2:2" x14ac:dyDescent="0.25">
      <c r="B172" s="1">
        <f t="shared" si="4"/>
        <v>171</v>
      </c>
    </row>
    <row r="173" spans="2:2" x14ac:dyDescent="0.25">
      <c r="B173" s="1">
        <f t="shared" si="4"/>
        <v>172</v>
      </c>
    </row>
    <row r="174" spans="2:2" x14ac:dyDescent="0.25">
      <c r="B174" s="1">
        <f t="shared" si="4"/>
        <v>173</v>
      </c>
    </row>
    <row r="175" spans="2:2" x14ac:dyDescent="0.25">
      <c r="B175" s="1">
        <f t="shared" si="4"/>
        <v>174</v>
      </c>
    </row>
    <row r="176" spans="2:2" x14ac:dyDescent="0.25">
      <c r="B176" s="1">
        <f t="shared" si="4"/>
        <v>175</v>
      </c>
    </row>
    <row r="177" spans="2:2" x14ac:dyDescent="0.25">
      <c r="B177" s="1">
        <f t="shared" si="4"/>
        <v>176</v>
      </c>
    </row>
    <row r="178" spans="2:2" x14ac:dyDescent="0.25">
      <c r="B178" s="1">
        <f t="shared" si="4"/>
        <v>177</v>
      </c>
    </row>
    <row r="179" spans="2:2" x14ac:dyDescent="0.25">
      <c r="B179" s="1">
        <f t="shared" si="4"/>
        <v>178</v>
      </c>
    </row>
    <row r="180" spans="2:2" x14ac:dyDescent="0.25">
      <c r="B180" s="1">
        <f t="shared" si="4"/>
        <v>179</v>
      </c>
    </row>
    <row r="181" spans="2:2" x14ac:dyDescent="0.25">
      <c r="B181" s="1">
        <f t="shared" si="4"/>
        <v>180</v>
      </c>
    </row>
    <row r="182" spans="2:2" x14ac:dyDescent="0.25">
      <c r="B182" s="1">
        <f t="shared" si="4"/>
        <v>181</v>
      </c>
    </row>
    <row r="183" spans="2:2" x14ac:dyDescent="0.25">
      <c r="B183" s="1">
        <f t="shared" si="4"/>
        <v>182</v>
      </c>
    </row>
    <row r="184" spans="2:2" x14ac:dyDescent="0.25">
      <c r="B184" s="1">
        <f t="shared" si="4"/>
        <v>183</v>
      </c>
    </row>
    <row r="185" spans="2:2" x14ac:dyDescent="0.25">
      <c r="B185" s="1">
        <f t="shared" si="4"/>
        <v>184</v>
      </c>
    </row>
    <row r="186" spans="2:2" x14ac:dyDescent="0.25">
      <c r="B186" s="1">
        <f t="shared" si="4"/>
        <v>185</v>
      </c>
    </row>
    <row r="187" spans="2:2" x14ac:dyDescent="0.25">
      <c r="B187" s="1">
        <f t="shared" si="4"/>
        <v>186</v>
      </c>
    </row>
    <row r="188" spans="2:2" x14ac:dyDescent="0.25">
      <c r="B188" s="1">
        <f t="shared" si="4"/>
        <v>187</v>
      </c>
    </row>
    <row r="189" spans="2:2" x14ac:dyDescent="0.25">
      <c r="B189" s="1">
        <f t="shared" si="4"/>
        <v>188</v>
      </c>
    </row>
    <row r="190" spans="2:2" x14ac:dyDescent="0.25">
      <c r="B190" s="1">
        <f t="shared" si="4"/>
        <v>189</v>
      </c>
    </row>
    <row r="191" spans="2:2" x14ac:dyDescent="0.25">
      <c r="B191" s="1">
        <f t="shared" si="4"/>
        <v>190</v>
      </c>
    </row>
    <row r="192" spans="2:2" x14ac:dyDescent="0.25">
      <c r="B192" s="1">
        <f t="shared" si="4"/>
        <v>191</v>
      </c>
    </row>
    <row r="193" spans="2:2" x14ac:dyDescent="0.25">
      <c r="B193" s="1">
        <f t="shared" si="4"/>
        <v>192</v>
      </c>
    </row>
    <row r="194" spans="2:2" x14ac:dyDescent="0.25">
      <c r="B194" s="1">
        <f t="shared" si="4"/>
        <v>193</v>
      </c>
    </row>
    <row r="195" spans="2:2" x14ac:dyDescent="0.25">
      <c r="B195" s="1">
        <f t="shared" si="4"/>
        <v>194</v>
      </c>
    </row>
    <row r="196" spans="2:2" x14ac:dyDescent="0.25">
      <c r="B196" s="1">
        <f t="shared" si="4"/>
        <v>195</v>
      </c>
    </row>
    <row r="197" spans="2:2" x14ac:dyDescent="0.25">
      <c r="B197" s="1">
        <f t="shared" si="4"/>
        <v>196</v>
      </c>
    </row>
    <row r="198" spans="2:2" x14ac:dyDescent="0.25">
      <c r="B198" s="1">
        <f t="shared" si="4"/>
        <v>197</v>
      </c>
    </row>
    <row r="199" spans="2:2" x14ac:dyDescent="0.25">
      <c r="B199" s="1">
        <f t="shared" si="4"/>
        <v>198</v>
      </c>
    </row>
    <row r="200" spans="2:2" x14ac:dyDescent="0.25">
      <c r="B200" s="1">
        <f t="shared" si="4"/>
        <v>199</v>
      </c>
    </row>
    <row r="201" spans="2:2" x14ac:dyDescent="0.25">
      <c r="B201" s="1">
        <f t="shared" si="4"/>
        <v>200</v>
      </c>
    </row>
    <row r="202" spans="2:2" x14ac:dyDescent="0.25">
      <c r="B202" s="1">
        <f t="shared" si="4"/>
        <v>201</v>
      </c>
    </row>
    <row r="203" spans="2:2" x14ac:dyDescent="0.25">
      <c r="B203" s="1">
        <f t="shared" si="4"/>
        <v>202</v>
      </c>
    </row>
    <row r="204" spans="2:2" x14ac:dyDescent="0.25">
      <c r="B204" s="1">
        <f t="shared" si="4"/>
        <v>203</v>
      </c>
    </row>
    <row r="205" spans="2:2" x14ac:dyDescent="0.25">
      <c r="B205" s="1">
        <f t="shared" si="4"/>
        <v>204</v>
      </c>
    </row>
    <row r="206" spans="2:2" x14ac:dyDescent="0.25">
      <c r="B206" s="1">
        <f t="shared" si="4"/>
        <v>205</v>
      </c>
    </row>
    <row r="207" spans="2:2" x14ac:dyDescent="0.25">
      <c r="B207" s="1">
        <f t="shared" si="4"/>
        <v>206</v>
      </c>
    </row>
    <row r="208" spans="2:2" x14ac:dyDescent="0.25">
      <c r="B208" s="1">
        <f t="shared" si="4"/>
        <v>207</v>
      </c>
    </row>
    <row r="209" spans="2:2" x14ac:dyDescent="0.25">
      <c r="B209" s="1">
        <f t="shared" si="4"/>
        <v>208</v>
      </c>
    </row>
    <row r="210" spans="2:2" x14ac:dyDescent="0.25">
      <c r="B210" s="1">
        <f t="shared" si="4"/>
        <v>209</v>
      </c>
    </row>
    <row r="211" spans="2:2" x14ac:dyDescent="0.25">
      <c r="B211" s="1">
        <f t="shared" si="4"/>
        <v>210</v>
      </c>
    </row>
    <row r="212" spans="2:2" x14ac:dyDescent="0.25">
      <c r="B212" s="1">
        <f t="shared" si="4"/>
        <v>211</v>
      </c>
    </row>
    <row r="213" spans="2:2" x14ac:dyDescent="0.25">
      <c r="B213" s="1">
        <f t="shared" si="4"/>
        <v>212</v>
      </c>
    </row>
    <row r="214" spans="2:2" x14ac:dyDescent="0.25">
      <c r="B214" s="1">
        <f t="shared" si="4"/>
        <v>213</v>
      </c>
    </row>
    <row r="215" spans="2:2" x14ac:dyDescent="0.25">
      <c r="B215" s="1">
        <f t="shared" si="4"/>
        <v>214</v>
      </c>
    </row>
    <row r="216" spans="2:2" x14ac:dyDescent="0.25">
      <c r="B216" s="1">
        <f t="shared" si="4"/>
        <v>215</v>
      </c>
    </row>
    <row r="217" spans="2:2" x14ac:dyDescent="0.25">
      <c r="B217" s="1">
        <f t="shared" si="4"/>
        <v>216</v>
      </c>
    </row>
    <row r="218" spans="2:2" x14ac:dyDescent="0.25">
      <c r="B218" s="1">
        <f t="shared" si="4"/>
        <v>217</v>
      </c>
    </row>
    <row r="219" spans="2:2" x14ac:dyDescent="0.25">
      <c r="B219" s="1">
        <f t="shared" si="4"/>
        <v>218</v>
      </c>
    </row>
    <row r="220" spans="2:2" x14ac:dyDescent="0.25">
      <c r="B220" s="1">
        <f t="shared" si="4"/>
        <v>219</v>
      </c>
    </row>
    <row r="221" spans="2:2" x14ac:dyDescent="0.25">
      <c r="B221" s="1">
        <f t="shared" si="4"/>
        <v>220</v>
      </c>
    </row>
    <row r="222" spans="2:2" x14ac:dyDescent="0.25">
      <c r="B222" s="1">
        <f t="shared" si="4"/>
        <v>221</v>
      </c>
    </row>
    <row r="223" spans="2:2" x14ac:dyDescent="0.25">
      <c r="B223" s="1">
        <f t="shared" ref="B223:B286" si="5">B222+1</f>
        <v>222</v>
      </c>
    </row>
    <row r="224" spans="2:2" x14ac:dyDescent="0.25">
      <c r="B224" s="1">
        <f t="shared" si="5"/>
        <v>223</v>
      </c>
    </row>
    <row r="225" spans="2:2" x14ac:dyDescent="0.25">
      <c r="B225" s="1">
        <f t="shared" si="5"/>
        <v>224</v>
      </c>
    </row>
    <row r="226" spans="2:2" x14ac:dyDescent="0.25">
      <c r="B226" s="1">
        <f t="shared" si="5"/>
        <v>225</v>
      </c>
    </row>
    <row r="227" spans="2:2" x14ac:dyDescent="0.25">
      <c r="B227" s="1">
        <f t="shared" si="5"/>
        <v>226</v>
      </c>
    </row>
    <row r="228" spans="2:2" x14ac:dyDescent="0.25">
      <c r="B228" s="1">
        <f t="shared" si="5"/>
        <v>227</v>
      </c>
    </row>
    <row r="229" spans="2:2" x14ac:dyDescent="0.25">
      <c r="B229" s="1">
        <f t="shared" si="5"/>
        <v>228</v>
      </c>
    </row>
    <row r="230" spans="2:2" x14ac:dyDescent="0.25">
      <c r="B230" s="1">
        <f t="shared" si="5"/>
        <v>229</v>
      </c>
    </row>
    <row r="231" spans="2:2" x14ac:dyDescent="0.25">
      <c r="B231" s="1">
        <f t="shared" si="5"/>
        <v>230</v>
      </c>
    </row>
    <row r="232" spans="2:2" x14ac:dyDescent="0.25">
      <c r="B232" s="1">
        <f t="shared" si="5"/>
        <v>231</v>
      </c>
    </row>
    <row r="233" spans="2:2" x14ac:dyDescent="0.25">
      <c r="B233" s="1">
        <f t="shared" si="5"/>
        <v>232</v>
      </c>
    </row>
    <row r="234" spans="2:2" x14ac:dyDescent="0.25">
      <c r="B234" s="1">
        <f t="shared" si="5"/>
        <v>233</v>
      </c>
    </row>
    <row r="235" spans="2:2" x14ac:dyDescent="0.25">
      <c r="B235" s="1">
        <f t="shared" si="5"/>
        <v>234</v>
      </c>
    </row>
    <row r="236" spans="2:2" x14ac:dyDescent="0.25">
      <c r="B236" s="1">
        <f t="shared" si="5"/>
        <v>235</v>
      </c>
    </row>
    <row r="237" spans="2:2" x14ac:dyDescent="0.25">
      <c r="B237" s="1">
        <f t="shared" si="5"/>
        <v>236</v>
      </c>
    </row>
    <row r="238" spans="2:2" x14ac:dyDescent="0.25">
      <c r="B238" s="1">
        <f t="shared" si="5"/>
        <v>237</v>
      </c>
    </row>
    <row r="239" spans="2:2" x14ac:dyDescent="0.25">
      <c r="B239" s="1">
        <f t="shared" si="5"/>
        <v>238</v>
      </c>
    </row>
    <row r="240" spans="2:2" x14ac:dyDescent="0.25">
      <c r="B240" s="1">
        <f t="shared" si="5"/>
        <v>239</v>
      </c>
    </row>
    <row r="241" spans="2:2" x14ac:dyDescent="0.25">
      <c r="B241" s="1">
        <f t="shared" si="5"/>
        <v>240</v>
      </c>
    </row>
    <row r="242" spans="2:2" x14ac:dyDescent="0.25">
      <c r="B242" s="1">
        <f t="shared" si="5"/>
        <v>241</v>
      </c>
    </row>
    <row r="243" spans="2:2" x14ac:dyDescent="0.25">
      <c r="B243" s="1">
        <f t="shared" si="5"/>
        <v>242</v>
      </c>
    </row>
    <row r="244" spans="2:2" x14ac:dyDescent="0.25">
      <c r="B244" s="1">
        <f t="shared" si="5"/>
        <v>243</v>
      </c>
    </row>
    <row r="245" spans="2:2" x14ac:dyDescent="0.25">
      <c r="B245" s="1">
        <f t="shared" si="5"/>
        <v>244</v>
      </c>
    </row>
    <row r="246" spans="2:2" x14ac:dyDescent="0.25">
      <c r="B246" s="1">
        <f t="shared" si="5"/>
        <v>245</v>
      </c>
    </row>
    <row r="247" spans="2:2" x14ac:dyDescent="0.25">
      <c r="B247" s="1">
        <f t="shared" si="5"/>
        <v>246</v>
      </c>
    </row>
    <row r="248" spans="2:2" x14ac:dyDescent="0.25">
      <c r="B248" s="1">
        <f t="shared" si="5"/>
        <v>247</v>
      </c>
    </row>
    <row r="249" spans="2:2" x14ac:dyDescent="0.25">
      <c r="B249" s="1">
        <f t="shared" si="5"/>
        <v>248</v>
      </c>
    </row>
    <row r="250" spans="2:2" x14ac:dyDescent="0.25">
      <c r="B250" s="1">
        <f t="shared" si="5"/>
        <v>249</v>
      </c>
    </row>
    <row r="251" spans="2:2" x14ac:dyDescent="0.25">
      <c r="B251" s="1">
        <f t="shared" si="5"/>
        <v>250</v>
      </c>
    </row>
    <row r="252" spans="2:2" x14ac:dyDescent="0.25">
      <c r="B252" s="1">
        <f t="shared" si="5"/>
        <v>251</v>
      </c>
    </row>
    <row r="253" spans="2:2" x14ac:dyDescent="0.25">
      <c r="B253" s="1">
        <f t="shared" si="5"/>
        <v>252</v>
      </c>
    </row>
    <row r="254" spans="2:2" x14ac:dyDescent="0.25">
      <c r="B254" s="1">
        <f t="shared" si="5"/>
        <v>253</v>
      </c>
    </row>
    <row r="255" spans="2:2" x14ac:dyDescent="0.25">
      <c r="B255" s="1">
        <f t="shared" si="5"/>
        <v>254</v>
      </c>
    </row>
    <row r="256" spans="2:2" x14ac:dyDescent="0.25">
      <c r="B256" s="1">
        <f t="shared" si="5"/>
        <v>255</v>
      </c>
    </row>
    <row r="257" spans="2:2" x14ac:dyDescent="0.25">
      <c r="B257" s="1">
        <f t="shared" si="5"/>
        <v>256</v>
      </c>
    </row>
    <row r="258" spans="2:2" x14ac:dyDescent="0.25">
      <c r="B258" s="1">
        <f t="shared" si="5"/>
        <v>257</v>
      </c>
    </row>
    <row r="259" spans="2:2" x14ac:dyDescent="0.25">
      <c r="B259" s="1">
        <f t="shared" si="5"/>
        <v>258</v>
      </c>
    </row>
    <row r="260" spans="2:2" x14ac:dyDescent="0.25">
      <c r="B260" s="1">
        <f t="shared" si="5"/>
        <v>259</v>
      </c>
    </row>
    <row r="261" spans="2:2" x14ac:dyDescent="0.25">
      <c r="B261" s="1">
        <f t="shared" si="5"/>
        <v>260</v>
      </c>
    </row>
    <row r="262" spans="2:2" x14ac:dyDescent="0.25">
      <c r="B262" s="1">
        <f t="shared" si="5"/>
        <v>261</v>
      </c>
    </row>
    <row r="263" spans="2:2" x14ac:dyDescent="0.25">
      <c r="B263" s="1">
        <f t="shared" si="5"/>
        <v>262</v>
      </c>
    </row>
    <row r="264" spans="2:2" x14ac:dyDescent="0.25">
      <c r="B264" s="1">
        <f t="shared" si="5"/>
        <v>263</v>
      </c>
    </row>
    <row r="265" spans="2:2" x14ac:dyDescent="0.25">
      <c r="B265" s="1">
        <f t="shared" si="5"/>
        <v>264</v>
      </c>
    </row>
    <row r="266" spans="2:2" x14ac:dyDescent="0.25">
      <c r="B266" s="1">
        <f t="shared" si="5"/>
        <v>265</v>
      </c>
    </row>
    <row r="267" spans="2:2" x14ac:dyDescent="0.25">
      <c r="B267" s="1">
        <f t="shared" si="5"/>
        <v>266</v>
      </c>
    </row>
    <row r="268" spans="2:2" x14ac:dyDescent="0.25">
      <c r="B268" s="1">
        <f t="shared" si="5"/>
        <v>267</v>
      </c>
    </row>
    <row r="269" spans="2:2" x14ac:dyDescent="0.25">
      <c r="B269" s="1">
        <f t="shared" si="5"/>
        <v>268</v>
      </c>
    </row>
    <row r="270" spans="2:2" x14ac:dyDescent="0.25">
      <c r="B270" s="1">
        <f t="shared" si="5"/>
        <v>269</v>
      </c>
    </row>
    <row r="271" spans="2:2" x14ac:dyDescent="0.25">
      <c r="B271" s="1">
        <f t="shared" si="5"/>
        <v>270</v>
      </c>
    </row>
    <row r="272" spans="2:2" x14ac:dyDescent="0.25">
      <c r="B272" s="1">
        <f t="shared" si="5"/>
        <v>271</v>
      </c>
    </row>
    <row r="273" spans="2:2" x14ac:dyDescent="0.25">
      <c r="B273" s="1">
        <f t="shared" si="5"/>
        <v>272</v>
      </c>
    </row>
    <row r="274" spans="2:2" x14ac:dyDescent="0.25">
      <c r="B274" s="1">
        <f t="shared" si="5"/>
        <v>273</v>
      </c>
    </row>
    <row r="275" spans="2:2" x14ac:dyDescent="0.25">
      <c r="B275" s="1">
        <f t="shared" si="5"/>
        <v>274</v>
      </c>
    </row>
    <row r="276" spans="2:2" x14ac:dyDescent="0.25">
      <c r="B276" s="1">
        <f t="shared" si="5"/>
        <v>275</v>
      </c>
    </row>
    <row r="277" spans="2:2" x14ac:dyDescent="0.25">
      <c r="B277" s="1">
        <f t="shared" si="5"/>
        <v>276</v>
      </c>
    </row>
    <row r="278" spans="2:2" x14ac:dyDescent="0.25">
      <c r="B278" s="1">
        <f t="shared" si="5"/>
        <v>277</v>
      </c>
    </row>
    <row r="279" spans="2:2" x14ac:dyDescent="0.25">
      <c r="B279" s="1">
        <f t="shared" si="5"/>
        <v>278</v>
      </c>
    </row>
    <row r="280" spans="2:2" x14ac:dyDescent="0.25">
      <c r="B280" s="1">
        <f t="shared" si="5"/>
        <v>279</v>
      </c>
    </row>
    <row r="281" spans="2:2" x14ac:dyDescent="0.25">
      <c r="B281" s="1">
        <f t="shared" si="5"/>
        <v>280</v>
      </c>
    </row>
    <row r="282" spans="2:2" x14ac:dyDescent="0.25">
      <c r="B282" s="1">
        <f t="shared" si="5"/>
        <v>281</v>
      </c>
    </row>
    <row r="283" spans="2:2" x14ac:dyDescent="0.25">
      <c r="B283" s="1">
        <f t="shared" si="5"/>
        <v>282</v>
      </c>
    </row>
    <row r="284" spans="2:2" x14ac:dyDescent="0.25">
      <c r="B284" s="1">
        <f t="shared" si="5"/>
        <v>283</v>
      </c>
    </row>
    <row r="285" spans="2:2" x14ac:dyDescent="0.25">
      <c r="B285" s="1">
        <f t="shared" si="5"/>
        <v>284</v>
      </c>
    </row>
    <row r="286" spans="2:2" x14ac:dyDescent="0.25">
      <c r="B286" s="1">
        <f t="shared" si="5"/>
        <v>285</v>
      </c>
    </row>
    <row r="287" spans="2:2" x14ac:dyDescent="0.25">
      <c r="B287" s="1">
        <f t="shared" ref="B287:B301" si="6">B286+1</f>
        <v>286</v>
      </c>
    </row>
    <row r="288" spans="2:2" x14ac:dyDescent="0.25">
      <c r="B288" s="1">
        <f t="shared" si="6"/>
        <v>287</v>
      </c>
    </row>
    <row r="289" spans="2:2" x14ac:dyDescent="0.25">
      <c r="B289" s="1">
        <f t="shared" si="6"/>
        <v>288</v>
      </c>
    </row>
    <row r="290" spans="2:2" x14ac:dyDescent="0.25">
      <c r="B290" s="1">
        <f t="shared" si="6"/>
        <v>289</v>
      </c>
    </row>
    <row r="291" spans="2:2" x14ac:dyDescent="0.25">
      <c r="B291" s="1">
        <f t="shared" si="6"/>
        <v>290</v>
      </c>
    </row>
    <row r="292" spans="2:2" x14ac:dyDescent="0.25">
      <c r="B292" s="1">
        <f t="shared" si="6"/>
        <v>291</v>
      </c>
    </row>
    <row r="293" spans="2:2" x14ac:dyDescent="0.25">
      <c r="B293" s="1">
        <f t="shared" si="6"/>
        <v>292</v>
      </c>
    </row>
    <row r="294" spans="2:2" x14ac:dyDescent="0.25">
      <c r="B294" s="1">
        <f t="shared" si="6"/>
        <v>293</v>
      </c>
    </row>
    <row r="295" spans="2:2" x14ac:dyDescent="0.25">
      <c r="B295" s="1">
        <f t="shared" si="6"/>
        <v>294</v>
      </c>
    </row>
    <row r="296" spans="2:2" x14ac:dyDescent="0.25">
      <c r="B296" s="1">
        <f t="shared" si="6"/>
        <v>295</v>
      </c>
    </row>
    <row r="297" spans="2:2" x14ac:dyDescent="0.25">
      <c r="B297" s="1">
        <f t="shared" si="6"/>
        <v>296</v>
      </c>
    </row>
    <row r="298" spans="2:2" x14ac:dyDescent="0.25">
      <c r="B298" s="1">
        <f t="shared" si="6"/>
        <v>297</v>
      </c>
    </row>
    <row r="299" spans="2:2" x14ac:dyDescent="0.25">
      <c r="B299" s="1">
        <f t="shared" si="6"/>
        <v>298</v>
      </c>
    </row>
    <row r="300" spans="2:2" x14ac:dyDescent="0.25">
      <c r="B300" s="1">
        <f t="shared" si="6"/>
        <v>299</v>
      </c>
    </row>
    <row r="301" spans="2:2" x14ac:dyDescent="0.25">
      <c r="B301" s="1">
        <f t="shared" si="6"/>
        <v>300</v>
      </c>
    </row>
  </sheetData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01"/>
  <sheetViews>
    <sheetView workbookViewId="0"/>
  </sheetViews>
  <sheetFormatPr defaultRowHeight="13.2" x14ac:dyDescent="0.25"/>
  <cols>
    <col min="1" max="1" width="10.6640625" bestFit="1" customWidth="1"/>
    <col min="2" max="2" width="21.33203125" bestFit="1" customWidth="1"/>
    <col min="3" max="3" width="16.33203125" bestFit="1" customWidth="1"/>
    <col min="4" max="4" width="4.33203125" style="1" customWidth="1"/>
    <col min="5" max="5" width="8.88671875" customWidth="1"/>
    <col min="6" max="6" width="9.44140625" style="6" customWidth="1"/>
    <col min="7" max="7" width="16.5546875" bestFit="1" customWidth="1"/>
    <col min="8" max="8" width="12.33203125" bestFit="1" customWidth="1"/>
    <col min="9" max="9" width="3" style="6" bestFit="1" customWidth="1"/>
    <col min="10" max="10" width="16.5546875" bestFit="1" customWidth="1"/>
    <col min="11" max="11" width="15.109375" bestFit="1" customWidth="1"/>
    <col min="12" max="12" width="3" style="6" bestFit="1" customWidth="1"/>
  </cols>
  <sheetData>
    <row r="1" spans="1:12" s="3" customFormat="1" x14ac:dyDescent="0.25">
      <c r="A1" s="5" t="s">
        <v>28</v>
      </c>
      <c r="B1" s="2" t="s">
        <v>47</v>
      </c>
      <c r="D1" s="2" t="s">
        <v>26</v>
      </c>
      <c r="E1" s="2" t="s">
        <v>29</v>
      </c>
      <c r="F1" s="4" t="s">
        <v>27</v>
      </c>
      <c r="H1" s="3" t="s">
        <v>30</v>
      </c>
      <c r="I1" s="7"/>
      <c r="K1" s="3" t="s">
        <v>31</v>
      </c>
      <c r="L1" s="7"/>
    </row>
    <row r="2" spans="1:12" s="49" customFormat="1" x14ac:dyDescent="0.25">
      <c r="A2" s="44" t="str">
        <f>IF($F2="","-",RANK($F2,$F:$F,1))</f>
        <v>-</v>
      </c>
      <c r="B2" s="45" t="str">
        <f>IF(D2="","",Finish!M4)</f>
        <v>Bury AC</v>
      </c>
      <c r="C2" s="45" t="str">
        <f>IF(D2="","",Finish!L4)</f>
        <v>Ben Coop</v>
      </c>
      <c r="D2" s="46">
        <f>IF(LEFT(Finish!N4,1)&lt;&gt;"L",Finish!H4,"")</f>
        <v>1</v>
      </c>
      <c r="E2" s="47">
        <f>IF(B2="","",IF(B2="unattached","",COUNTIF(B$2:B2,B2)))</f>
        <v>1</v>
      </c>
      <c r="F2" s="48" t="str">
        <f>IF(E2=3,SUMIF(B$2:B2,B2,D$2:D2),"")</f>
        <v/>
      </c>
      <c r="G2" s="49" t="str">
        <f t="shared" ref="G2:G33" si="0">IF($E2=2,B2,"")</f>
        <v/>
      </c>
      <c r="H2" s="49" t="str">
        <f t="shared" ref="H2:H33" si="1">IF($E2=2,C2,"")</f>
        <v/>
      </c>
      <c r="I2" s="50" t="str">
        <f>IF($E2=2,Finish!H4,"")</f>
        <v/>
      </c>
      <c r="J2" s="49" t="str">
        <f t="shared" ref="J2:J33" si="2">IF($E2=3,B2,"")</f>
        <v/>
      </c>
      <c r="K2" s="49" t="str">
        <f t="shared" ref="K2:K33" si="3">IF($E2=3,C2,"")</f>
        <v/>
      </c>
      <c r="L2" s="50" t="str">
        <f>IF($E2=3,Finish!H4,"")</f>
        <v/>
      </c>
    </row>
    <row r="3" spans="1:12" s="49" customFormat="1" x14ac:dyDescent="0.25">
      <c r="A3" s="44" t="str">
        <f t="shared" ref="A3:A66" si="4">IF($F3="","-",RANK($F3,$F:$F,1))</f>
        <v>-</v>
      </c>
      <c r="B3" s="45" t="str">
        <f>IF(D3="","",Finish!M5)</f>
        <v xml:space="preserve">Calder Valley </v>
      </c>
      <c r="C3" s="45" t="str">
        <f>IF(D3="","",Finish!L5)</f>
        <v>Stephen Hall</v>
      </c>
      <c r="D3" s="46">
        <f>IF(LEFT(Finish!N5,1)&lt;&gt;"L",Finish!H5,"")</f>
        <v>2</v>
      </c>
      <c r="E3" s="47">
        <f>IF(B3="","",IF(B3="unattached","",COUNTIF(B$2:B3,B3)))</f>
        <v>1</v>
      </c>
      <c r="F3" s="48" t="str">
        <f>IF(E3=3,SUMIF(B$2:B3,B3,D$2:D3),"")</f>
        <v/>
      </c>
      <c r="G3" s="49" t="str">
        <f t="shared" si="0"/>
        <v/>
      </c>
      <c r="H3" s="49" t="str">
        <f t="shared" si="1"/>
        <v/>
      </c>
      <c r="I3" s="50" t="str">
        <f>IF($E3=2,Finish!H5,"")</f>
        <v/>
      </c>
      <c r="J3" s="49" t="str">
        <f t="shared" si="2"/>
        <v/>
      </c>
      <c r="K3" s="49" t="str">
        <f t="shared" si="3"/>
        <v/>
      </c>
      <c r="L3" s="50" t="str">
        <f>IF($E3=3,Finish!H5,"")</f>
        <v/>
      </c>
    </row>
    <row r="4" spans="1:12" s="49" customFormat="1" x14ac:dyDescent="0.25">
      <c r="A4" s="44" t="str">
        <f t="shared" si="4"/>
        <v>-</v>
      </c>
      <c r="B4" s="45" t="str">
        <f>IF(D4="","",Finish!M6)</f>
        <v>unattached</v>
      </c>
      <c r="C4" s="45" t="str">
        <f>IF(D4="","",Finish!L6)</f>
        <v>Charlie Parkinson</v>
      </c>
      <c r="D4" s="46">
        <f>IF(LEFT(Finish!N6,1)&lt;&gt;"L",Finish!H6,"")</f>
        <v>3</v>
      </c>
      <c r="E4" s="47" t="str">
        <f>IF(B4="","",IF(B4="unattached","",COUNTIF(B$2:B4,B4)))</f>
        <v/>
      </c>
      <c r="F4" s="48" t="str">
        <f>IF(E4=3,SUMIF(B$2:B4,B4,D$2:D4),"")</f>
        <v/>
      </c>
      <c r="G4" s="49" t="str">
        <f t="shared" si="0"/>
        <v/>
      </c>
      <c r="H4" s="49" t="str">
        <f t="shared" si="1"/>
        <v/>
      </c>
      <c r="I4" s="50" t="str">
        <f>IF($E4=2,Finish!H6,"")</f>
        <v/>
      </c>
      <c r="J4" s="49" t="str">
        <f t="shared" si="2"/>
        <v/>
      </c>
      <c r="K4" s="49" t="str">
        <f t="shared" si="3"/>
        <v/>
      </c>
      <c r="L4" s="50" t="str">
        <f>IF($E4=3,Finish!H6,"")</f>
        <v/>
      </c>
    </row>
    <row r="5" spans="1:12" s="49" customFormat="1" x14ac:dyDescent="0.25">
      <c r="A5" s="44" t="str">
        <f t="shared" si="4"/>
        <v>-</v>
      </c>
      <c r="B5" s="45" t="str">
        <f>IF(D5="","",Finish!M7)</f>
        <v>Barlick Fell Runners</v>
      </c>
      <c r="C5" s="45" t="str">
        <f>IF(D5="","",Finish!L7)</f>
        <v>David Poole</v>
      </c>
      <c r="D5" s="46">
        <f>IF(LEFT(Finish!N7,1)&lt;&gt;"L",Finish!H7,"")</f>
        <v>4</v>
      </c>
      <c r="E5" s="47">
        <f>IF(B5="","",IF(B5="unattached","",COUNTIF(B$2:B5,B5)))</f>
        <v>1</v>
      </c>
      <c r="F5" s="48" t="str">
        <f>IF(E5=3,SUMIF(B$2:B5,B5,D$2:D5),"")</f>
        <v/>
      </c>
      <c r="G5" s="49" t="str">
        <f t="shared" si="0"/>
        <v/>
      </c>
      <c r="H5" s="49" t="str">
        <f t="shared" si="1"/>
        <v/>
      </c>
      <c r="I5" s="50" t="str">
        <f>IF($E5=2,Finish!H7,"")</f>
        <v/>
      </c>
      <c r="J5" s="49" t="str">
        <f t="shared" si="2"/>
        <v/>
      </c>
      <c r="K5" s="49" t="str">
        <f t="shared" si="3"/>
        <v/>
      </c>
      <c r="L5" s="50" t="str">
        <f>IF($E5=3,Finish!H7,"")</f>
        <v/>
      </c>
    </row>
    <row r="6" spans="1:12" s="49" customFormat="1" x14ac:dyDescent="0.25">
      <c r="A6" s="44" t="str">
        <f t="shared" si="4"/>
        <v>-</v>
      </c>
      <c r="B6" s="45" t="str">
        <f>IF(D6="","",Finish!M8)</f>
        <v>unattached</v>
      </c>
      <c r="C6" s="45" t="str">
        <f>IF(D6="","",Finish!L8)</f>
        <v>Andy Collier</v>
      </c>
      <c r="D6" s="46">
        <f>IF(LEFT(Finish!N8,1)&lt;&gt;"L",Finish!H8,"")</f>
        <v>5</v>
      </c>
      <c r="E6" s="47" t="str">
        <f>IF(B6="","",IF(B6="unattached","",COUNTIF(B$2:B6,B6)))</f>
        <v/>
      </c>
      <c r="F6" s="48" t="str">
        <f>IF(E6=3,SUMIF(B$2:B6,B6,D$2:D6),"")</f>
        <v/>
      </c>
      <c r="G6" s="49" t="str">
        <f t="shared" si="0"/>
        <v/>
      </c>
      <c r="H6" s="49" t="str">
        <f t="shared" si="1"/>
        <v/>
      </c>
      <c r="I6" s="50" t="str">
        <f>IF($E6=2,Finish!H8,"")</f>
        <v/>
      </c>
      <c r="J6" s="49" t="str">
        <f t="shared" si="2"/>
        <v/>
      </c>
      <c r="K6" s="49" t="str">
        <f t="shared" si="3"/>
        <v/>
      </c>
      <c r="L6" s="50" t="str">
        <f>IF($E6=3,Finish!H8,"")</f>
        <v/>
      </c>
    </row>
    <row r="7" spans="1:12" s="49" customFormat="1" x14ac:dyDescent="0.25">
      <c r="A7" s="44" t="str">
        <f t="shared" si="4"/>
        <v>-</v>
      </c>
      <c r="B7" s="45" t="str">
        <f>IF(D7="","",Finish!M9)</f>
        <v>Todmorden Harriers</v>
      </c>
      <c r="C7" s="45" t="str">
        <f>IF(D7="","",Finish!L9)</f>
        <v>Gaz Pemberton</v>
      </c>
      <c r="D7" s="46">
        <f>IF(LEFT(Finish!N9,1)&lt;&gt;"L",Finish!H9,"")</f>
        <v>6</v>
      </c>
      <c r="E7" s="47">
        <f>IF(B7="","",IF(B7="unattached","",COUNTIF(B$2:B7,B7)))</f>
        <v>1</v>
      </c>
      <c r="F7" s="48" t="str">
        <f>IF(E7=3,SUMIF(B$2:B7,B7,D$2:D7),"")</f>
        <v/>
      </c>
      <c r="G7" s="49" t="str">
        <f t="shared" si="0"/>
        <v/>
      </c>
      <c r="H7" s="49" t="str">
        <f t="shared" si="1"/>
        <v/>
      </c>
      <c r="I7" s="50" t="str">
        <f>IF($E7=2,Finish!H9,"")</f>
        <v/>
      </c>
      <c r="J7" s="49" t="str">
        <f t="shared" si="2"/>
        <v/>
      </c>
      <c r="K7" s="49" t="str">
        <f t="shared" si="3"/>
        <v/>
      </c>
      <c r="L7" s="50" t="str">
        <f>IF($E7=3,Finish!H9,"")</f>
        <v/>
      </c>
    </row>
    <row r="8" spans="1:12" s="49" customFormat="1" x14ac:dyDescent="0.25">
      <c r="A8" s="44" t="str">
        <f t="shared" si="4"/>
        <v>-</v>
      </c>
      <c r="B8" s="45" t="str">
        <f>IF(D8="","",Finish!M10)</f>
        <v>Horwich RMI Harriers</v>
      </c>
      <c r="C8" s="45" t="str">
        <f>IF(D8="","",Finish!L10)</f>
        <v>Dan Gilbert</v>
      </c>
      <c r="D8" s="46">
        <f>IF(LEFT(Finish!N10,1)&lt;&gt;"L",Finish!H10,"")</f>
        <v>7</v>
      </c>
      <c r="E8" s="47">
        <f>IF(B8="","",IF(B8="unattached","",COUNTIF(B$2:B8,B8)))</f>
        <v>1</v>
      </c>
      <c r="F8" s="48" t="str">
        <f>IF(E8=3,SUMIF(B$2:B8,B8,D$2:D8),"")</f>
        <v/>
      </c>
      <c r="G8" s="49" t="str">
        <f t="shared" si="0"/>
        <v/>
      </c>
      <c r="H8" s="49" t="str">
        <f t="shared" si="1"/>
        <v/>
      </c>
      <c r="I8" s="50" t="str">
        <f>IF($E8=2,Finish!H10,"")</f>
        <v/>
      </c>
      <c r="J8" s="49" t="str">
        <f t="shared" si="2"/>
        <v/>
      </c>
      <c r="K8" s="49" t="str">
        <f t="shared" si="3"/>
        <v/>
      </c>
      <c r="L8" s="50" t="str">
        <f>IF($E8=3,Finish!H10,"")</f>
        <v/>
      </c>
    </row>
    <row r="9" spans="1:12" s="49" customFormat="1" x14ac:dyDescent="0.25">
      <c r="A9" s="44" t="str">
        <f t="shared" si="4"/>
        <v>-</v>
      </c>
      <c r="B9" s="45" t="str">
        <f>IF(D9="","",Finish!M11)</f>
        <v>Bowland</v>
      </c>
      <c r="C9" s="45" t="str">
        <f>IF(D9="","",Finish!L11)</f>
        <v>Tom O'Gorman</v>
      </c>
      <c r="D9" s="46">
        <f>IF(LEFT(Finish!N11,1)&lt;&gt;"L",Finish!H11,"")</f>
        <v>8</v>
      </c>
      <c r="E9" s="47">
        <f>IF(B9="","",IF(B9="unattached","",COUNTIF(B$2:B9,B9)))</f>
        <v>1</v>
      </c>
      <c r="F9" s="48" t="str">
        <f>IF(E9=3,SUMIF(B$2:B9,B9,D$2:D9),"")</f>
        <v/>
      </c>
      <c r="G9" s="49" t="str">
        <f t="shared" si="0"/>
        <v/>
      </c>
      <c r="H9" s="49" t="str">
        <f t="shared" si="1"/>
        <v/>
      </c>
      <c r="I9" s="50" t="str">
        <f>IF($E9=2,Finish!H11,"")</f>
        <v/>
      </c>
      <c r="J9" s="49" t="str">
        <f t="shared" si="2"/>
        <v/>
      </c>
      <c r="K9" s="49" t="str">
        <f t="shared" si="3"/>
        <v/>
      </c>
      <c r="L9" s="50" t="str">
        <f>IF($E9=3,Finish!H11,"")</f>
        <v/>
      </c>
    </row>
    <row r="10" spans="1:12" s="49" customFormat="1" x14ac:dyDescent="0.25">
      <c r="A10" s="44" t="str">
        <f t="shared" si="4"/>
        <v>-</v>
      </c>
      <c r="B10" s="45" t="str">
        <f>IF(D10="","",Finish!M12)</f>
        <v>Durham Fell Runners</v>
      </c>
      <c r="C10" s="45" t="str">
        <f>IF(D10="","",Finish!L12)</f>
        <v>Max Wilkinson</v>
      </c>
      <c r="D10" s="46">
        <f>IF(LEFT(Finish!N12,1)&lt;&gt;"L",Finish!H12,"")</f>
        <v>9</v>
      </c>
      <c r="E10" s="47">
        <f>IF(B10="","",IF(B10="unattached","",COUNTIF(B$2:B10,B10)))</f>
        <v>1</v>
      </c>
      <c r="F10" s="48" t="str">
        <f>IF(E10=3,SUMIF(B$2:B10,B10,D$2:D10),"")</f>
        <v/>
      </c>
      <c r="G10" s="49" t="str">
        <f t="shared" si="0"/>
        <v/>
      </c>
      <c r="H10" s="49" t="str">
        <f t="shared" si="1"/>
        <v/>
      </c>
      <c r="I10" s="50" t="str">
        <f>IF($E10=2,Finish!H12,"")</f>
        <v/>
      </c>
      <c r="J10" s="49" t="str">
        <f t="shared" si="2"/>
        <v/>
      </c>
      <c r="K10" s="49" t="str">
        <f t="shared" si="3"/>
        <v/>
      </c>
      <c r="L10" s="50" t="str">
        <f>IF($E10=3,Finish!H12,"")</f>
        <v/>
      </c>
    </row>
    <row r="11" spans="1:12" s="49" customFormat="1" x14ac:dyDescent="0.25">
      <c r="A11" s="44" t="str">
        <f t="shared" si="4"/>
        <v>-</v>
      </c>
      <c r="B11" s="45" t="str">
        <f>IF(D11="","",Finish!M13)</f>
        <v>Achille Ratti</v>
      </c>
      <c r="C11" s="45" t="str">
        <f>IF(D11="","",Finish!L13)</f>
        <v>David Riding</v>
      </c>
      <c r="D11" s="46">
        <f>IF(LEFT(Finish!N13,1)&lt;&gt;"L",Finish!H13,"")</f>
        <v>10</v>
      </c>
      <c r="E11" s="47">
        <f>IF(B11="","",IF(B11="unattached","",COUNTIF(B$2:B11,B11)))</f>
        <v>1</v>
      </c>
      <c r="F11" s="48" t="str">
        <f>IF(E11=3,SUMIF(B$2:B11,B11,D$2:D11),"")</f>
        <v/>
      </c>
      <c r="G11" s="49" t="str">
        <f t="shared" si="0"/>
        <v/>
      </c>
      <c r="H11" s="49" t="str">
        <f t="shared" si="1"/>
        <v/>
      </c>
      <c r="I11" s="50" t="str">
        <f>IF($E11=2,Finish!H13,"")</f>
        <v/>
      </c>
      <c r="J11" s="49" t="str">
        <f t="shared" si="2"/>
        <v/>
      </c>
      <c r="K11" s="49" t="str">
        <f t="shared" si="3"/>
        <v/>
      </c>
      <c r="L11" s="50" t="str">
        <f>IF($E11=3,Finish!H13,"")</f>
        <v/>
      </c>
    </row>
    <row r="12" spans="1:12" s="49" customFormat="1" x14ac:dyDescent="0.25">
      <c r="A12" s="44" t="str">
        <f t="shared" si="4"/>
        <v>-</v>
      </c>
      <c r="B12" s="45" t="str">
        <f>IF(D12="","",Finish!M14)</f>
        <v>Barlick Fell Runners</v>
      </c>
      <c r="C12" s="45" t="str">
        <f>IF(D12="","",Finish!L14)</f>
        <v>Robert Cranham</v>
      </c>
      <c r="D12" s="46">
        <f>IF(LEFT(Finish!N14,1)&lt;&gt;"L",Finish!H14,"")</f>
        <v>11</v>
      </c>
      <c r="E12" s="47">
        <f>IF(B12="","",IF(B12="unattached","",COUNTIF(B$2:B12,B12)))</f>
        <v>2</v>
      </c>
      <c r="F12" s="48" t="str">
        <f>IF(E12=3,SUMIF(B$2:B12,B12,D$2:D12),"")</f>
        <v/>
      </c>
      <c r="G12" s="49" t="str">
        <f t="shared" si="0"/>
        <v>Barlick Fell Runners</v>
      </c>
      <c r="H12" s="49" t="str">
        <f t="shared" si="1"/>
        <v>Robert Cranham</v>
      </c>
      <c r="I12" s="50">
        <f>IF($E12=2,Finish!H14,"")</f>
        <v>11</v>
      </c>
      <c r="J12" s="49" t="str">
        <f t="shared" si="2"/>
        <v/>
      </c>
      <c r="K12" s="49" t="str">
        <f t="shared" si="3"/>
        <v/>
      </c>
      <c r="L12" s="50" t="str">
        <f>IF($E12=3,Finish!H14,"")</f>
        <v/>
      </c>
    </row>
    <row r="13" spans="1:12" s="49" customFormat="1" x14ac:dyDescent="0.25">
      <c r="A13" s="44" t="str">
        <f t="shared" si="4"/>
        <v>-</v>
      </c>
      <c r="B13" s="45" t="str">
        <f>IF(D13="","",Finish!M15)</f>
        <v>Rossendale Harriers</v>
      </c>
      <c r="C13" s="45" t="str">
        <f>IF(D13="","",Finish!L15)</f>
        <v>Max Cole</v>
      </c>
      <c r="D13" s="46">
        <f>IF(LEFT(Finish!N15,1)&lt;&gt;"L",Finish!H15,"")</f>
        <v>12</v>
      </c>
      <c r="E13" s="47">
        <f>IF(B13="","",IF(B13="unattached","",COUNTIF(B$2:B13,B13)))</f>
        <v>1</v>
      </c>
      <c r="F13" s="48" t="str">
        <f>IF(E13=3,SUMIF(B$2:B13,B13,D$2:D13),"")</f>
        <v/>
      </c>
      <c r="G13" s="49" t="str">
        <f t="shared" si="0"/>
        <v/>
      </c>
      <c r="H13" s="49" t="str">
        <f t="shared" si="1"/>
        <v/>
      </c>
      <c r="I13" s="50" t="str">
        <f>IF($E13=2,Finish!H15,"")</f>
        <v/>
      </c>
      <c r="J13" s="49" t="str">
        <f t="shared" si="2"/>
        <v/>
      </c>
      <c r="K13" s="49" t="str">
        <f t="shared" si="3"/>
        <v/>
      </c>
      <c r="L13" s="50" t="str">
        <f>IF($E13=3,Finish!H15,"")</f>
        <v/>
      </c>
    </row>
    <row r="14" spans="1:12" s="49" customFormat="1" x14ac:dyDescent="0.25">
      <c r="A14" s="44" t="str">
        <f t="shared" si="4"/>
        <v>-</v>
      </c>
      <c r="B14" s="45" t="str">
        <f>IF(D14="","",Finish!M16)</f>
        <v xml:space="preserve">Calder Valley </v>
      </c>
      <c r="C14" s="45" t="str">
        <f>IF(D14="","",Finish!L16)</f>
        <v>Stephen Smithies</v>
      </c>
      <c r="D14" s="46">
        <f>IF(LEFT(Finish!N16,1)&lt;&gt;"L",Finish!H16,"")</f>
        <v>13</v>
      </c>
      <c r="E14" s="47">
        <f>IF(B14="","",IF(B14="unattached","",COUNTIF(B$2:B14,B14)))</f>
        <v>2</v>
      </c>
      <c r="F14" s="48" t="str">
        <f>IF(E14=3,SUMIF(B$2:B14,B14,D$2:D14),"")</f>
        <v/>
      </c>
      <c r="G14" s="49" t="str">
        <f t="shared" si="0"/>
        <v xml:space="preserve">Calder Valley </v>
      </c>
      <c r="H14" s="49" t="str">
        <f t="shared" si="1"/>
        <v>Stephen Smithies</v>
      </c>
      <c r="I14" s="50">
        <f>IF($E14=2,Finish!H16,"")</f>
        <v>13</v>
      </c>
      <c r="J14" s="49" t="str">
        <f t="shared" si="2"/>
        <v/>
      </c>
      <c r="K14" s="49" t="str">
        <f t="shared" si="3"/>
        <v/>
      </c>
      <c r="L14" s="50" t="str">
        <f>IF($E14=3,Finish!H16,"")</f>
        <v/>
      </c>
    </row>
    <row r="15" spans="1:12" s="49" customFormat="1" x14ac:dyDescent="0.25">
      <c r="A15" s="44" t="str">
        <f t="shared" si="4"/>
        <v>-</v>
      </c>
      <c r="B15" s="45" t="str">
        <f>IF(D15="","",Finish!M17)</f>
        <v>Saddleworth Runners</v>
      </c>
      <c r="C15" s="45" t="str">
        <f>IF(D15="","",Finish!L17)</f>
        <v>Michael Fleming</v>
      </c>
      <c r="D15" s="46">
        <f>IF(LEFT(Finish!N17,1)&lt;&gt;"L",Finish!H17,"")</f>
        <v>14</v>
      </c>
      <c r="E15" s="47">
        <f>IF(B15="","",IF(B15="unattached","",COUNTIF(B$2:B15,B15)))</f>
        <v>1</v>
      </c>
      <c r="F15" s="48" t="str">
        <f>IF(E15=3,SUMIF(B$2:B15,B15,D$2:D15),"")</f>
        <v/>
      </c>
      <c r="G15" s="49" t="str">
        <f t="shared" si="0"/>
        <v/>
      </c>
      <c r="H15" s="49" t="str">
        <f t="shared" si="1"/>
        <v/>
      </c>
      <c r="I15" s="50" t="str">
        <f>IF($E15=2,Finish!H17,"")</f>
        <v/>
      </c>
      <c r="J15" s="49" t="str">
        <f t="shared" si="2"/>
        <v/>
      </c>
      <c r="K15" s="49" t="str">
        <f t="shared" si="3"/>
        <v/>
      </c>
      <c r="L15" s="50" t="str">
        <f>IF($E15=3,Finish!H17,"")</f>
        <v/>
      </c>
    </row>
    <row r="16" spans="1:12" s="49" customFormat="1" x14ac:dyDescent="0.25">
      <c r="A16" s="44" t="str">
        <f t="shared" si="4"/>
        <v>-</v>
      </c>
      <c r="B16" s="45" t="str">
        <f>IF(D16="","",Finish!M18)</f>
        <v>Rossendale Harriers</v>
      </c>
      <c r="C16" s="45" t="str">
        <f>IF(D16="","",Finish!L18)</f>
        <v>Matthew Clawson</v>
      </c>
      <c r="D16" s="46">
        <f>IF(LEFT(Finish!N18,1)&lt;&gt;"L",Finish!H18,"")</f>
        <v>15</v>
      </c>
      <c r="E16" s="47">
        <f>IF(B16="","",IF(B16="unattached","",COUNTIF(B$2:B16,B16)))</f>
        <v>2</v>
      </c>
      <c r="F16" s="48" t="str">
        <f>IF(E16=3,SUMIF(B$2:B16,B16,D$2:D16),"")</f>
        <v/>
      </c>
      <c r="G16" s="49" t="str">
        <f t="shared" si="0"/>
        <v>Rossendale Harriers</v>
      </c>
      <c r="H16" s="49" t="str">
        <f t="shared" si="1"/>
        <v>Matthew Clawson</v>
      </c>
      <c r="I16" s="50">
        <f>IF($E16=2,Finish!H18,"")</f>
        <v>15</v>
      </c>
      <c r="J16" s="49" t="str">
        <f t="shared" si="2"/>
        <v/>
      </c>
      <c r="K16" s="49" t="str">
        <f t="shared" si="3"/>
        <v/>
      </c>
      <c r="L16" s="50" t="str">
        <f>IF($E16=3,Finish!H18,"")</f>
        <v/>
      </c>
    </row>
    <row r="17" spans="1:12" s="49" customFormat="1" x14ac:dyDescent="0.25">
      <c r="A17" s="44" t="str">
        <f t="shared" si="4"/>
        <v>-</v>
      </c>
      <c r="B17" s="45" t="str">
        <f>IF(D17="","",Finish!M19)</f>
        <v>unattached</v>
      </c>
      <c r="C17" s="45" t="str">
        <f>IF(D17="","",Finish!L19)</f>
        <v>Ian Carruthers</v>
      </c>
      <c r="D17" s="46">
        <f>IF(LEFT(Finish!N19,1)&lt;&gt;"L",Finish!H19,"")</f>
        <v>16</v>
      </c>
      <c r="E17" s="47" t="str">
        <f>IF(B17="","",IF(B17="unattached","",COUNTIF(B$2:B17,B17)))</f>
        <v/>
      </c>
      <c r="F17" s="48" t="str">
        <f>IF(E17=3,SUMIF(B$2:B17,B17,D$2:D17),"")</f>
        <v/>
      </c>
      <c r="G17" s="49" t="str">
        <f t="shared" si="0"/>
        <v/>
      </c>
      <c r="H17" s="49" t="str">
        <f t="shared" si="1"/>
        <v/>
      </c>
      <c r="I17" s="50" t="str">
        <f>IF($E17=2,Finish!H19,"")</f>
        <v/>
      </c>
      <c r="J17" s="49" t="str">
        <f t="shared" si="2"/>
        <v/>
      </c>
      <c r="K17" s="49" t="str">
        <f t="shared" si="3"/>
        <v/>
      </c>
      <c r="L17" s="50" t="str">
        <f>IF($E17=3,Finish!H19,"")</f>
        <v/>
      </c>
    </row>
    <row r="18" spans="1:12" s="49" customFormat="1" x14ac:dyDescent="0.25">
      <c r="A18" s="44">
        <f t="shared" si="4"/>
        <v>1</v>
      </c>
      <c r="B18" s="45" t="str">
        <f>IF(D18="","",Finish!M20)</f>
        <v>Rossendale Harriers</v>
      </c>
      <c r="C18" s="45" t="str">
        <f>IF(D18="","",Finish!L20)</f>
        <v>Ben Kirkman</v>
      </c>
      <c r="D18" s="46">
        <f>IF(LEFT(Finish!N20,1)&lt;&gt;"L",Finish!H20,"")</f>
        <v>17</v>
      </c>
      <c r="E18" s="47">
        <f>IF(B18="","",IF(B18="unattached","",COUNTIF(B$2:B18,B18)))</f>
        <v>3</v>
      </c>
      <c r="F18" s="48">
        <f>IF(E18=3,SUMIF(B$2:B18,B18,D$2:D18),"")</f>
        <v>44</v>
      </c>
      <c r="G18" s="49" t="str">
        <f t="shared" si="0"/>
        <v/>
      </c>
      <c r="H18" s="49" t="str">
        <f t="shared" si="1"/>
        <v/>
      </c>
      <c r="I18" s="50" t="str">
        <f>IF($E18=2,Finish!H20,"")</f>
        <v/>
      </c>
      <c r="J18" s="49" t="str">
        <f t="shared" si="2"/>
        <v>Rossendale Harriers</v>
      </c>
      <c r="K18" s="49" t="str">
        <f t="shared" si="3"/>
        <v>Ben Kirkman</v>
      </c>
      <c r="L18" s="50">
        <f>IF($E18=3,Finish!H20,"")</f>
        <v>17</v>
      </c>
    </row>
    <row r="19" spans="1:12" s="49" customFormat="1" x14ac:dyDescent="0.25">
      <c r="A19" s="44" t="str">
        <f t="shared" si="4"/>
        <v>-</v>
      </c>
      <c r="B19" s="45" t="str">
        <f>IF(D19="","",Finish!M21)</f>
        <v>Rossendale Harriers</v>
      </c>
      <c r="C19" s="45" t="str">
        <f>IF(D19="","",Finish!L21)</f>
        <v>Craig Stansfield</v>
      </c>
      <c r="D19" s="46">
        <f>IF(LEFT(Finish!N21,1)&lt;&gt;"L",Finish!H21,"")</f>
        <v>18</v>
      </c>
      <c r="E19" s="47">
        <f>IF(B19="","",IF(B19="unattached","",COUNTIF(B$2:B19,B19)))</f>
        <v>4</v>
      </c>
      <c r="F19" s="48" t="str">
        <f>IF(E19=3,SUMIF(B$2:B19,B19,D$2:D19),"")</f>
        <v/>
      </c>
      <c r="G19" s="49" t="str">
        <f t="shared" si="0"/>
        <v/>
      </c>
      <c r="H19" s="49" t="str">
        <f t="shared" si="1"/>
        <v/>
      </c>
      <c r="I19" s="50" t="str">
        <f>IF($E19=2,Finish!H21,"")</f>
        <v/>
      </c>
      <c r="J19" s="49" t="str">
        <f t="shared" si="2"/>
        <v/>
      </c>
      <c r="K19" s="49" t="str">
        <f t="shared" si="3"/>
        <v/>
      </c>
      <c r="L19" s="50" t="str">
        <f>IF($E19=3,Finish!H21,"")</f>
        <v/>
      </c>
    </row>
    <row r="20" spans="1:12" s="49" customFormat="1" x14ac:dyDescent="0.25">
      <c r="A20" s="44" t="str">
        <f t="shared" si="4"/>
        <v>-</v>
      </c>
      <c r="B20" s="45" t="str">
        <f>IF(D20="","",Finish!M22)</f>
        <v>Chorley</v>
      </c>
      <c r="C20" s="45" t="str">
        <f>IF(D20="","",Finish!L22)</f>
        <v>Darren Fishwick</v>
      </c>
      <c r="D20" s="46">
        <f>IF(LEFT(Finish!N22,1)&lt;&gt;"L",Finish!H22,"")</f>
        <v>19</v>
      </c>
      <c r="E20" s="47">
        <f>IF(B20="","",IF(B20="unattached","",COUNTIF(B$2:B20,B20)))</f>
        <v>1</v>
      </c>
      <c r="F20" s="48" t="str">
        <f>IF(E20=3,SUMIF(B$2:B20,B20,D$2:D20),"")</f>
        <v/>
      </c>
      <c r="G20" s="49" t="str">
        <f t="shared" si="0"/>
        <v/>
      </c>
      <c r="H20" s="49" t="str">
        <f t="shared" si="1"/>
        <v/>
      </c>
      <c r="I20" s="50" t="str">
        <f>IF($E20=2,Finish!H22,"")</f>
        <v/>
      </c>
      <c r="J20" s="49" t="str">
        <f t="shared" si="2"/>
        <v/>
      </c>
      <c r="K20" s="49" t="str">
        <f t="shared" si="3"/>
        <v/>
      </c>
      <c r="L20" s="50" t="str">
        <f>IF($E20=3,Finish!H22,"")</f>
        <v/>
      </c>
    </row>
    <row r="21" spans="1:12" s="49" customFormat="1" x14ac:dyDescent="0.25">
      <c r="A21" s="44" t="str">
        <f t="shared" si="4"/>
        <v>-</v>
      </c>
      <c r="B21" s="45" t="str">
        <f>IF(D21="","",Finish!M23)</f>
        <v>Horwich RMI Harriers</v>
      </c>
      <c r="C21" s="45" t="str">
        <f>IF(D21="","",Finish!L23)</f>
        <v>Mark Walsh</v>
      </c>
      <c r="D21" s="46">
        <f>IF(LEFT(Finish!N23,1)&lt;&gt;"L",Finish!H23,"")</f>
        <v>20</v>
      </c>
      <c r="E21" s="47">
        <f>IF(B21="","",IF(B21="unattached","",COUNTIF(B$2:B21,B21)))</f>
        <v>2</v>
      </c>
      <c r="F21" s="48" t="str">
        <f>IF(E21=3,SUMIF(B$2:B21,B21,D$2:D21),"")</f>
        <v/>
      </c>
      <c r="G21" s="49" t="str">
        <f t="shared" si="0"/>
        <v>Horwich RMI Harriers</v>
      </c>
      <c r="H21" s="49" t="str">
        <f t="shared" si="1"/>
        <v>Mark Walsh</v>
      </c>
      <c r="I21" s="50">
        <f>IF($E21=2,Finish!H23,"")</f>
        <v>20</v>
      </c>
      <c r="J21" s="49" t="str">
        <f t="shared" si="2"/>
        <v/>
      </c>
      <c r="K21" s="49" t="str">
        <f t="shared" si="3"/>
        <v/>
      </c>
      <c r="L21" s="50" t="str">
        <f>IF($E21=3,Finish!H23,"")</f>
        <v/>
      </c>
    </row>
    <row r="22" spans="1:12" s="49" customFormat="1" x14ac:dyDescent="0.25">
      <c r="A22" s="44" t="str">
        <f t="shared" si="4"/>
        <v>-</v>
      </c>
      <c r="B22" s="45" t="str">
        <f>IF(D22="","",Finish!M24)</f>
        <v>Chorley</v>
      </c>
      <c r="C22" s="45" t="str">
        <f>IF(D22="","",Finish!L24)</f>
        <v>Katherine Kilinder</v>
      </c>
      <c r="D22" s="46">
        <f>IF(LEFT(Finish!N24,1)&lt;&gt;"L",Finish!H24,"")</f>
        <v>21</v>
      </c>
      <c r="E22" s="47">
        <f>IF(B22="","",IF(B22="unattached","",COUNTIF(B$2:B22,B22)))</f>
        <v>2</v>
      </c>
      <c r="F22" s="48" t="str">
        <f>IF(E22=3,SUMIF(B$2:B22,B22,D$2:D22),"")</f>
        <v/>
      </c>
      <c r="G22" s="49" t="str">
        <f t="shared" si="0"/>
        <v>Chorley</v>
      </c>
      <c r="H22" s="49" t="str">
        <f t="shared" si="1"/>
        <v>Katherine Kilinder</v>
      </c>
      <c r="I22" s="50">
        <f>IF($E22=2,Finish!H24,"")</f>
        <v>21</v>
      </c>
      <c r="J22" s="49" t="str">
        <f t="shared" si="2"/>
        <v/>
      </c>
      <c r="K22" s="49" t="str">
        <f t="shared" si="3"/>
        <v/>
      </c>
      <c r="L22" s="50" t="str">
        <f>IF($E22=3,Finish!H24,"")</f>
        <v/>
      </c>
    </row>
    <row r="23" spans="1:12" s="49" customFormat="1" x14ac:dyDescent="0.25">
      <c r="A23" s="44" t="str">
        <f t="shared" si="4"/>
        <v>-</v>
      </c>
      <c r="B23" s="45" t="str">
        <f>IF(D23="","",Finish!M25)</f>
        <v>Ramsbottom Running Club</v>
      </c>
      <c r="C23" s="45" t="str">
        <f>IF(D23="","",Finish!L25)</f>
        <v>James Thomas</v>
      </c>
      <c r="D23" s="46">
        <f>IF(LEFT(Finish!N25,1)&lt;&gt;"L",Finish!H25,"")</f>
        <v>22</v>
      </c>
      <c r="E23" s="47">
        <f>IF(B23="","",IF(B23="unattached","",COUNTIF(B$2:B23,B23)))</f>
        <v>1</v>
      </c>
      <c r="F23" s="48" t="str">
        <f>IF(E23=3,SUMIF(B$2:B23,B23,D$2:D23),"")</f>
        <v/>
      </c>
      <c r="G23" s="49" t="str">
        <f t="shared" si="0"/>
        <v/>
      </c>
      <c r="H23" s="49" t="str">
        <f t="shared" si="1"/>
        <v/>
      </c>
      <c r="I23" s="50" t="str">
        <f>IF($E23=2,Finish!H25,"")</f>
        <v/>
      </c>
      <c r="J23" s="49" t="str">
        <f t="shared" si="2"/>
        <v/>
      </c>
      <c r="K23" s="49" t="str">
        <f t="shared" si="3"/>
        <v/>
      </c>
      <c r="L23" s="50" t="str">
        <f>IF($E23=3,Finish!H25,"")</f>
        <v/>
      </c>
    </row>
    <row r="24" spans="1:12" s="49" customFormat="1" x14ac:dyDescent="0.25">
      <c r="A24" s="44" t="str">
        <f t="shared" si="4"/>
        <v>-</v>
      </c>
      <c r="B24" s="45" t="str">
        <f>IF(D24="","",Finish!M26)</f>
        <v>Rossendale Harriers</v>
      </c>
      <c r="C24" s="45" t="str">
        <f>IF(D24="","",Finish!L26)</f>
        <v>Josephine Wells</v>
      </c>
      <c r="D24" s="46">
        <f>IF(LEFT(Finish!N26,1)&lt;&gt;"L",Finish!H26,"")</f>
        <v>23</v>
      </c>
      <c r="E24" s="47">
        <f>IF(B24="","",IF(B24="unattached","",COUNTIF(B$2:B24,B24)))</f>
        <v>5</v>
      </c>
      <c r="F24" s="48" t="str">
        <f>IF(E24=3,SUMIF(B$2:B24,B24,D$2:D24),"")</f>
        <v/>
      </c>
      <c r="G24" s="49" t="str">
        <f t="shared" si="0"/>
        <v/>
      </c>
      <c r="H24" s="49" t="str">
        <f t="shared" si="1"/>
        <v/>
      </c>
      <c r="I24" s="50" t="str">
        <f>IF($E24=2,Finish!H26,"")</f>
        <v/>
      </c>
      <c r="J24" s="49" t="str">
        <f t="shared" si="2"/>
        <v/>
      </c>
      <c r="K24" s="49" t="str">
        <f t="shared" si="3"/>
        <v/>
      </c>
      <c r="L24" s="50" t="str">
        <f>IF($E24=3,Finish!H26,"")</f>
        <v/>
      </c>
    </row>
    <row r="25" spans="1:12" s="49" customFormat="1" x14ac:dyDescent="0.25">
      <c r="A25" s="44" t="str">
        <f t="shared" si="4"/>
        <v>-</v>
      </c>
      <c r="B25" s="45" t="str">
        <f>IF(D25="","",Finish!M27)</f>
        <v>unattached</v>
      </c>
      <c r="C25" s="45" t="str">
        <f>IF(D25="","",Finish!L27)</f>
        <v>Conor Tyndall</v>
      </c>
      <c r="D25" s="46">
        <f>IF(LEFT(Finish!N27,1)&lt;&gt;"L",Finish!H27,"")</f>
        <v>24</v>
      </c>
      <c r="E25" s="47" t="str">
        <f>IF(B25="","",IF(B25="unattached","",COUNTIF(B$2:B25,B25)))</f>
        <v/>
      </c>
      <c r="F25" s="48" t="str">
        <f>IF(E25=3,SUMIF(B$2:B25,B25,D$2:D25),"")</f>
        <v/>
      </c>
      <c r="G25" s="49" t="str">
        <f t="shared" si="0"/>
        <v/>
      </c>
      <c r="H25" s="49" t="str">
        <f t="shared" si="1"/>
        <v/>
      </c>
      <c r="I25" s="50" t="str">
        <f>IF($E25=2,Finish!H27,"")</f>
        <v/>
      </c>
      <c r="J25" s="49" t="str">
        <f t="shared" si="2"/>
        <v/>
      </c>
      <c r="K25" s="49" t="str">
        <f t="shared" si="3"/>
        <v/>
      </c>
      <c r="L25" s="50" t="str">
        <f>IF($E25=3,Finish!H27,"")</f>
        <v/>
      </c>
    </row>
    <row r="26" spans="1:12" s="49" customFormat="1" x14ac:dyDescent="0.25">
      <c r="A26" s="44" t="str">
        <f t="shared" si="4"/>
        <v>-</v>
      </c>
      <c r="B26" s="45" t="str">
        <f>IF(D26="","",Finish!M28)</f>
        <v>Clayton Le Moors</v>
      </c>
      <c r="C26" s="45" t="str">
        <f>IF(D26="","",Finish!L28)</f>
        <v xml:space="preserve">Kirk Lusty </v>
      </c>
      <c r="D26" s="46">
        <f>IF(LEFT(Finish!N28,1)&lt;&gt;"L",Finish!H28,"")</f>
        <v>25</v>
      </c>
      <c r="E26" s="47">
        <f>IF(B26="","",IF(B26="unattached","",COUNTIF(B$2:B26,B26)))</f>
        <v>1</v>
      </c>
      <c r="F26" s="48" t="str">
        <f>IF(E26=3,SUMIF(B$2:B26,B26,D$2:D26),"")</f>
        <v/>
      </c>
      <c r="G26" s="49" t="str">
        <f t="shared" si="0"/>
        <v/>
      </c>
      <c r="H26" s="49" t="str">
        <f t="shared" si="1"/>
        <v/>
      </c>
      <c r="I26" s="50" t="str">
        <f>IF($E26=2,Finish!H28,"")</f>
        <v/>
      </c>
      <c r="J26" s="49" t="str">
        <f t="shared" si="2"/>
        <v/>
      </c>
      <c r="K26" s="49" t="str">
        <f t="shared" si="3"/>
        <v/>
      </c>
      <c r="L26" s="50" t="str">
        <f>IF($E26=3,Finish!H28,"")</f>
        <v/>
      </c>
    </row>
    <row r="27" spans="1:12" s="49" customFormat="1" x14ac:dyDescent="0.25">
      <c r="A27" s="44" t="str">
        <f t="shared" si="4"/>
        <v>-</v>
      </c>
      <c r="B27" s="45" t="str">
        <f>IF(D27="","",Finish!M29)</f>
        <v>Ramsbottom Running Club</v>
      </c>
      <c r="C27" s="45" t="str">
        <f>IF(D27="","",Finish!L29)</f>
        <v>Simon Jones</v>
      </c>
      <c r="D27" s="46">
        <f>IF(LEFT(Finish!N29,1)&lt;&gt;"L",Finish!H29,"")</f>
        <v>26</v>
      </c>
      <c r="E27" s="47">
        <f>IF(B27="","",IF(B27="unattached","",COUNTIF(B$2:B27,B27)))</f>
        <v>2</v>
      </c>
      <c r="F27" s="48" t="str">
        <f>IF(E27=3,SUMIF(B$2:B27,B27,D$2:D27),"")</f>
        <v/>
      </c>
      <c r="G27" s="49" t="str">
        <f t="shared" si="0"/>
        <v>Ramsbottom Running Club</v>
      </c>
      <c r="H27" s="49" t="str">
        <f t="shared" si="1"/>
        <v>Simon Jones</v>
      </c>
      <c r="I27" s="50">
        <f>IF($E27=2,Finish!H29,"")</f>
        <v>26</v>
      </c>
      <c r="J27" s="49" t="str">
        <f t="shared" si="2"/>
        <v/>
      </c>
      <c r="K27" s="49" t="str">
        <f t="shared" si="3"/>
        <v/>
      </c>
      <c r="L27" s="50" t="str">
        <f>IF($E27=3,Finish!H29,"")</f>
        <v/>
      </c>
    </row>
    <row r="28" spans="1:12" s="49" customFormat="1" x14ac:dyDescent="0.25">
      <c r="A28" s="44" t="str">
        <f t="shared" si="4"/>
        <v>-</v>
      </c>
      <c r="B28" s="45" t="str">
        <f>IF(D28="","",Finish!M30)</f>
        <v>Rossendale Harriers</v>
      </c>
      <c r="C28" s="45" t="str">
        <f>IF(D28="","",Finish!L30)</f>
        <v>Alex Frost</v>
      </c>
      <c r="D28" s="46">
        <f>IF(LEFT(Finish!N30,1)&lt;&gt;"L",Finish!H30,"")</f>
        <v>27</v>
      </c>
      <c r="E28" s="47">
        <f>IF(B28="","",IF(B28="unattached","",COUNTIF(B$2:B28,B28)))</f>
        <v>6</v>
      </c>
      <c r="F28" s="48" t="str">
        <f>IF(E28=3,SUMIF(B$2:B28,B28,D$2:D28),"")</f>
        <v/>
      </c>
      <c r="G28" s="49" t="str">
        <f t="shared" si="0"/>
        <v/>
      </c>
      <c r="H28" s="49" t="str">
        <f t="shared" si="1"/>
        <v/>
      </c>
      <c r="I28" s="50" t="str">
        <f>IF($E28=2,Finish!H30,"")</f>
        <v/>
      </c>
      <c r="J28" s="49" t="str">
        <f t="shared" si="2"/>
        <v/>
      </c>
      <c r="K28" s="49" t="str">
        <f t="shared" si="3"/>
        <v/>
      </c>
      <c r="L28" s="50" t="str">
        <f>IF($E28=3,Finish!H30,"")</f>
        <v/>
      </c>
    </row>
    <row r="29" spans="1:12" s="49" customFormat="1" x14ac:dyDescent="0.25">
      <c r="A29" s="44">
        <f t="shared" si="4"/>
        <v>4</v>
      </c>
      <c r="B29" s="45" t="str">
        <f>IF(D29="","",Finish!M31)</f>
        <v>Ramsbottom Running Club</v>
      </c>
      <c r="C29" s="45" t="str">
        <f>IF(D29="","",Finish!L31)</f>
        <v>Sam Akerstrom</v>
      </c>
      <c r="D29" s="46">
        <f>IF(LEFT(Finish!N31,1)&lt;&gt;"L",Finish!H31,"")</f>
        <v>28</v>
      </c>
      <c r="E29" s="47">
        <f>IF(B29="","",IF(B29="unattached","",COUNTIF(B$2:B29,B29)))</f>
        <v>3</v>
      </c>
      <c r="F29" s="48">
        <f>IF(E29=3,SUMIF(B$2:B29,B29,D$2:D29),"")</f>
        <v>76</v>
      </c>
      <c r="G29" s="49" t="str">
        <f t="shared" si="0"/>
        <v/>
      </c>
      <c r="H29" s="49" t="str">
        <f t="shared" si="1"/>
        <v/>
      </c>
      <c r="I29" s="50" t="str">
        <f>IF($E29=2,Finish!H31,"")</f>
        <v/>
      </c>
      <c r="J29" s="49" t="str">
        <f t="shared" si="2"/>
        <v>Ramsbottom Running Club</v>
      </c>
      <c r="K29" s="49" t="str">
        <f t="shared" si="3"/>
        <v>Sam Akerstrom</v>
      </c>
      <c r="L29" s="50">
        <f>IF($E29=3,Finish!H31,"")</f>
        <v>28</v>
      </c>
    </row>
    <row r="30" spans="1:12" s="49" customFormat="1" x14ac:dyDescent="0.25">
      <c r="A30" s="44" t="str">
        <f t="shared" si="4"/>
        <v>-</v>
      </c>
      <c r="B30" s="45" t="str">
        <f>IF(D30="","",Finish!M32)</f>
        <v>unattached</v>
      </c>
      <c r="C30" s="45" t="str">
        <f>IF(D30="","",Finish!L32)</f>
        <v>Andy Heys</v>
      </c>
      <c r="D30" s="46">
        <f>IF(LEFT(Finish!N32,1)&lt;&gt;"L",Finish!H32,"")</f>
        <v>29</v>
      </c>
      <c r="E30" s="47" t="str">
        <f>IF(B30="","",IF(B30="unattached","",COUNTIF(B$2:B30,B30)))</f>
        <v/>
      </c>
      <c r="F30" s="48" t="str">
        <f>IF(E30=3,SUMIF(B$2:B30,B30,D$2:D30),"")</f>
        <v/>
      </c>
      <c r="G30" s="49" t="str">
        <f t="shared" si="0"/>
        <v/>
      </c>
      <c r="H30" s="49" t="str">
        <f t="shared" si="1"/>
        <v/>
      </c>
      <c r="I30" s="50" t="str">
        <f>IF($E30=2,Finish!H32,"")</f>
        <v/>
      </c>
      <c r="J30" s="49" t="str">
        <f t="shared" si="2"/>
        <v/>
      </c>
      <c r="K30" s="49" t="str">
        <f t="shared" si="3"/>
        <v/>
      </c>
      <c r="L30" s="50" t="str">
        <f>IF($E30=3,Finish!H32,"")</f>
        <v/>
      </c>
    </row>
    <row r="31" spans="1:12" s="49" customFormat="1" x14ac:dyDescent="0.25">
      <c r="A31" s="44" t="str">
        <f t="shared" si="4"/>
        <v>-</v>
      </c>
      <c r="B31" s="45" t="str">
        <f>IF(D31="","",Finish!M33)</f>
        <v>Bury AC</v>
      </c>
      <c r="C31" s="45" t="str">
        <f>IF(D31="","",Finish!L33)</f>
        <v>Rachel Marshall</v>
      </c>
      <c r="D31" s="46">
        <f>IF(LEFT(Finish!N33,1)&lt;&gt;"L",Finish!H33,"")</f>
        <v>30</v>
      </c>
      <c r="E31" s="47">
        <f>IF(B31="","",IF(B31="unattached","",COUNTIF(B$2:B31,B31)))</f>
        <v>2</v>
      </c>
      <c r="F31" s="48" t="str">
        <f>IF(E31=3,SUMIF(B$2:B31,B31,D$2:D31),"")</f>
        <v/>
      </c>
      <c r="G31" s="49" t="str">
        <f t="shared" si="0"/>
        <v>Bury AC</v>
      </c>
      <c r="H31" s="49" t="str">
        <f t="shared" si="1"/>
        <v>Rachel Marshall</v>
      </c>
      <c r="I31" s="50">
        <f>IF($E31=2,Finish!H33,"")</f>
        <v>30</v>
      </c>
      <c r="J31" s="49" t="str">
        <f t="shared" si="2"/>
        <v/>
      </c>
      <c r="K31" s="49" t="str">
        <f t="shared" si="3"/>
        <v/>
      </c>
      <c r="L31" s="50" t="str">
        <f>IF($E31=3,Finish!H33,"")</f>
        <v/>
      </c>
    </row>
    <row r="32" spans="1:12" s="49" customFormat="1" x14ac:dyDescent="0.25">
      <c r="A32" s="44" t="str">
        <f t="shared" si="4"/>
        <v>-</v>
      </c>
      <c r="B32" s="45" t="str">
        <f>IF(D32="","",Finish!M34)</f>
        <v>Rossendale Harriers</v>
      </c>
      <c r="C32" s="45" t="str">
        <f>IF(D32="","",Finish!L34)</f>
        <v>AnneMarie Hindle</v>
      </c>
      <c r="D32" s="46">
        <f>IF(LEFT(Finish!N34,1)&lt;&gt;"L",Finish!H34,"")</f>
        <v>31</v>
      </c>
      <c r="E32" s="47">
        <f>IF(B32="","",IF(B32="unattached","",COUNTIF(B$2:B32,B32)))</f>
        <v>7</v>
      </c>
      <c r="F32" s="48" t="str">
        <f>IF(E32=3,SUMIF(B$2:B32,B32,D$2:D32),"")</f>
        <v/>
      </c>
      <c r="G32" s="49" t="str">
        <f t="shared" si="0"/>
        <v/>
      </c>
      <c r="H32" s="49" t="str">
        <f t="shared" si="1"/>
        <v/>
      </c>
      <c r="I32" s="50" t="str">
        <f>IF($E32=2,Finish!H34,"")</f>
        <v/>
      </c>
      <c r="J32" s="49" t="str">
        <f t="shared" si="2"/>
        <v/>
      </c>
      <c r="K32" s="49" t="str">
        <f t="shared" si="3"/>
        <v/>
      </c>
      <c r="L32" s="50" t="str">
        <f>IF($E32=3,Finish!H34,"")</f>
        <v/>
      </c>
    </row>
    <row r="33" spans="1:12" s="49" customFormat="1" x14ac:dyDescent="0.25">
      <c r="A33" s="44" t="str">
        <f t="shared" si="4"/>
        <v>-</v>
      </c>
      <c r="B33" s="45" t="str">
        <f>IF(D33="","",Finish!M36)</f>
        <v>Radcliffe AC</v>
      </c>
      <c r="C33" s="45" t="str">
        <f>IF(D33="","",Finish!L36)</f>
        <v xml:space="preserve">Ian Swan </v>
      </c>
      <c r="D33" s="46">
        <f>IF(LEFT(Finish!N36,1)&lt;&gt;"L",Finish!H36,"")</f>
        <v>33</v>
      </c>
      <c r="E33" s="47">
        <f>IF(B33="","",IF(B33="unattached","",COUNTIF(B$2:B33,B33)))</f>
        <v>1</v>
      </c>
      <c r="F33" s="48" t="str">
        <f>IF(E33=3,SUMIF(B$2:B33,B33,D$2:D33),"")</f>
        <v/>
      </c>
      <c r="G33" s="49" t="str">
        <f t="shared" si="0"/>
        <v/>
      </c>
      <c r="H33" s="49" t="str">
        <f t="shared" si="1"/>
        <v/>
      </c>
      <c r="I33" s="50" t="str">
        <f>IF($E33=2,Finish!H36,"")</f>
        <v/>
      </c>
      <c r="J33" s="49" t="str">
        <f t="shared" si="2"/>
        <v/>
      </c>
      <c r="K33" s="49" t="str">
        <f t="shared" si="3"/>
        <v/>
      </c>
      <c r="L33" s="50" t="str">
        <f>IF($E33=3,Finish!H36,"")</f>
        <v/>
      </c>
    </row>
    <row r="34" spans="1:12" s="49" customFormat="1" x14ac:dyDescent="0.25">
      <c r="A34" s="44" t="str">
        <f t="shared" si="4"/>
        <v>-</v>
      </c>
      <c r="B34" s="45" t="str">
        <f>IF(D34="","",Finish!M37)</f>
        <v>unattached</v>
      </c>
      <c r="C34" s="45" t="str">
        <f>IF(D34="","",Finish!L37)</f>
        <v>Chris McCarthy</v>
      </c>
      <c r="D34" s="46">
        <f>IF(LEFT(Finish!N37,1)&lt;&gt;"L",Finish!H37,"")</f>
        <v>34</v>
      </c>
      <c r="E34" s="47" t="str">
        <f>IF(B34="","",IF(B34="unattached","",COUNTIF(B$2:B34,B34)))</f>
        <v/>
      </c>
      <c r="F34" s="48" t="str">
        <f>IF(E34=3,SUMIF(B$2:B34,B34,D$2:D34),"")</f>
        <v/>
      </c>
      <c r="G34" s="49" t="str">
        <f t="shared" ref="G34:G65" si="5">IF($E34=2,B34,"")</f>
        <v/>
      </c>
      <c r="H34" s="49" t="str">
        <f t="shared" ref="H34:H65" si="6">IF($E34=2,C34,"")</f>
        <v/>
      </c>
      <c r="I34" s="50" t="str">
        <f>IF($E34=2,Finish!H37,"")</f>
        <v/>
      </c>
      <c r="J34" s="49" t="str">
        <f t="shared" ref="J34:J65" si="7">IF($E34=3,B34,"")</f>
        <v/>
      </c>
      <c r="K34" s="49" t="str">
        <f t="shared" ref="K34:K65" si="8">IF($E34=3,C34,"")</f>
        <v/>
      </c>
      <c r="L34" s="50" t="str">
        <f>IF($E34=3,Finish!H37,"")</f>
        <v/>
      </c>
    </row>
    <row r="35" spans="1:12" s="49" customFormat="1" x14ac:dyDescent="0.25">
      <c r="A35" s="44" t="str">
        <f t="shared" si="4"/>
        <v>-</v>
      </c>
      <c r="B35" s="45" t="str">
        <f>IF(D35="","",Finish!M38)</f>
        <v>Rossendale Harriers</v>
      </c>
      <c r="C35" s="45" t="str">
        <f>IF(D35="","",Finish!L38)</f>
        <v>Christian Waller</v>
      </c>
      <c r="D35" s="46">
        <f>IF(LEFT(Finish!N38,1)&lt;&gt;"L",Finish!H38,"")</f>
        <v>35</v>
      </c>
      <c r="E35" s="47">
        <f>IF(B35="","",IF(B35="unattached","",COUNTIF(B$2:B35,B35)))</f>
        <v>8</v>
      </c>
      <c r="F35" s="48" t="str">
        <f>IF(E35=3,SUMIF(B$2:B35,B35,D$2:D35),"")</f>
        <v/>
      </c>
      <c r="G35" s="49" t="str">
        <f t="shared" si="5"/>
        <v/>
      </c>
      <c r="H35" s="49" t="str">
        <f t="shared" si="6"/>
        <v/>
      </c>
      <c r="I35" s="50" t="str">
        <f>IF($E35=2,Finish!H38,"")</f>
        <v/>
      </c>
      <c r="J35" s="49" t="str">
        <f t="shared" si="7"/>
        <v/>
      </c>
      <c r="K35" s="49" t="str">
        <f t="shared" si="8"/>
        <v/>
      </c>
      <c r="L35" s="50" t="str">
        <f>IF($E35=3,Finish!H38,"")</f>
        <v/>
      </c>
    </row>
    <row r="36" spans="1:12" s="49" customFormat="1" x14ac:dyDescent="0.25">
      <c r="A36" s="44" t="str">
        <f t="shared" si="4"/>
        <v>-</v>
      </c>
      <c r="B36" s="45" t="str">
        <f>IF(D36="","",Finish!M39)</f>
        <v>Rossendale Harriers</v>
      </c>
      <c r="C36" s="45" t="str">
        <f>IF(D36="","",Finish!L39)</f>
        <v>William Lowe</v>
      </c>
      <c r="D36" s="46">
        <f>IF(LEFT(Finish!N39,1)&lt;&gt;"L",Finish!H39,"")</f>
        <v>36</v>
      </c>
      <c r="E36" s="47">
        <f>IF(B36="","",IF(B36="unattached","",COUNTIF(B$2:B36,B36)))</f>
        <v>9</v>
      </c>
      <c r="F36" s="48" t="str">
        <f>IF(E36=3,SUMIF(B$2:B36,B36,D$2:D36),"")</f>
        <v/>
      </c>
      <c r="G36" s="49" t="str">
        <f t="shared" si="5"/>
        <v/>
      </c>
      <c r="H36" s="49" t="str">
        <f t="shared" si="6"/>
        <v/>
      </c>
      <c r="I36" s="50" t="str">
        <f>IF($E36=2,Finish!H39,"")</f>
        <v/>
      </c>
      <c r="J36" s="49" t="str">
        <f t="shared" si="7"/>
        <v/>
      </c>
      <c r="K36" s="49" t="str">
        <f t="shared" si="8"/>
        <v/>
      </c>
      <c r="L36" s="50" t="str">
        <f>IF($E36=3,Finish!H39,"")</f>
        <v/>
      </c>
    </row>
    <row r="37" spans="1:12" s="49" customFormat="1" x14ac:dyDescent="0.25">
      <c r="A37" s="44">
        <f t="shared" si="4"/>
        <v>2</v>
      </c>
      <c r="B37" s="45" t="str">
        <f>IF(D37="","",Finish!M40)</f>
        <v>Barlick Fell Runners</v>
      </c>
      <c r="C37" s="45" t="str">
        <f>IF(D37="","",Finish!L40)</f>
        <v>John Boothman</v>
      </c>
      <c r="D37" s="46">
        <f>IF(LEFT(Finish!N40,1)&lt;&gt;"L",Finish!H40,"")</f>
        <v>37</v>
      </c>
      <c r="E37" s="47">
        <f>IF(B37="","",IF(B37="unattached","",COUNTIF(B$2:B37,B37)))</f>
        <v>3</v>
      </c>
      <c r="F37" s="48">
        <f>IF(E37=3,SUMIF(B$2:B37,B37,D$2:D37),"")</f>
        <v>52</v>
      </c>
      <c r="G37" s="49" t="str">
        <f t="shared" si="5"/>
        <v/>
      </c>
      <c r="H37" s="49" t="str">
        <f t="shared" si="6"/>
        <v/>
      </c>
      <c r="I37" s="50" t="str">
        <f>IF($E37=2,Finish!H40,"")</f>
        <v/>
      </c>
      <c r="J37" s="49" t="str">
        <f t="shared" si="7"/>
        <v>Barlick Fell Runners</v>
      </c>
      <c r="K37" s="49" t="str">
        <f t="shared" si="8"/>
        <v>John Boothman</v>
      </c>
      <c r="L37" s="50">
        <f>IF($E37=3,Finish!H40,"")</f>
        <v>37</v>
      </c>
    </row>
    <row r="38" spans="1:12" s="49" customFormat="1" x14ac:dyDescent="0.25">
      <c r="A38" s="44" t="str">
        <f t="shared" si="4"/>
        <v>-</v>
      </c>
      <c r="B38" s="45" t="str">
        <f>IF(D38="","",Finish!M41)</f>
        <v>Todmorden Harriers</v>
      </c>
      <c r="C38" s="45" t="str">
        <f>IF(D38="","",Finish!L41)</f>
        <v>Richard Butterwick</v>
      </c>
      <c r="D38" s="46">
        <f>IF(LEFT(Finish!N41,1)&lt;&gt;"L",Finish!H41,"")</f>
        <v>38</v>
      </c>
      <c r="E38" s="47">
        <f>IF(B38="","",IF(B38="unattached","",COUNTIF(B$2:B38,B38)))</f>
        <v>2</v>
      </c>
      <c r="F38" s="48" t="str">
        <f>IF(E38=3,SUMIF(B$2:B38,B38,D$2:D38),"")</f>
        <v/>
      </c>
      <c r="G38" s="49" t="str">
        <f t="shared" si="5"/>
        <v>Todmorden Harriers</v>
      </c>
      <c r="H38" s="49" t="str">
        <f t="shared" si="6"/>
        <v>Richard Butterwick</v>
      </c>
      <c r="I38" s="50">
        <f>IF($E38=2,Finish!H41,"")</f>
        <v>38</v>
      </c>
      <c r="J38" s="49" t="str">
        <f t="shared" si="7"/>
        <v/>
      </c>
      <c r="K38" s="49" t="str">
        <f t="shared" si="8"/>
        <v/>
      </c>
      <c r="L38" s="50" t="str">
        <f>IF($E38=3,Finish!H41,"")</f>
        <v/>
      </c>
    </row>
    <row r="39" spans="1:12" s="49" customFormat="1" x14ac:dyDescent="0.25">
      <c r="A39" s="44" t="str">
        <f t="shared" si="4"/>
        <v>-</v>
      </c>
      <c r="B39" s="45" t="str">
        <f>IF(D39="","",Finish!M42)</f>
        <v>Cheshire Hill Racers</v>
      </c>
      <c r="C39" s="45" t="str">
        <f>IF(D39="","",Finish!L42)</f>
        <v>David Naughton</v>
      </c>
      <c r="D39" s="46">
        <f>IF(LEFT(Finish!N42,1)&lt;&gt;"L",Finish!H42,"")</f>
        <v>39</v>
      </c>
      <c r="E39" s="47">
        <f>IF(B39="","",IF(B39="unattached","",COUNTIF(B$2:B39,B39)))</f>
        <v>1</v>
      </c>
      <c r="F39" s="48" t="str">
        <f>IF(E39=3,SUMIF(B$2:B39,B39,D$2:D39),"")</f>
        <v/>
      </c>
      <c r="G39" s="49" t="str">
        <f t="shared" si="5"/>
        <v/>
      </c>
      <c r="H39" s="49" t="str">
        <f t="shared" si="6"/>
        <v/>
      </c>
      <c r="I39" s="50" t="str">
        <f>IF($E39=2,Finish!H42,"")</f>
        <v/>
      </c>
      <c r="J39" s="49" t="str">
        <f t="shared" si="7"/>
        <v/>
      </c>
      <c r="K39" s="49" t="str">
        <f t="shared" si="8"/>
        <v/>
      </c>
      <c r="L39" s="50" t="str">
        <f>IF($E39=3,Finish!H42,"")</f>
        <v/>
      </c>
    </row>
    <row r="40" spans="1:12" s="49" customFormat="1" x14ac:dyDescent="0.25">
      <c r="A40" s="44" t="str">
        <f t="shared" si="4"/>
        <v>-</v>
      </c>
      <c r="B40" s="45" t="str">
        <f>IF(D40="","",Finish!M43)</f>
        <v>Accrington Road Runners</v>
      </c>
      <c r="C40" s="45" t="str">
        <f>IF(D40="","",Finish!L43)</f>
        <v>David Tomlinson</v>
      </c>
      <c r="D40" s="46">
        <f>IF(LEFT(Finish!N43,1)&lt;&gt;"L",Finish!H43,"")</f>
        <v>40</v>
      </c>
      <c r="E40" s="47">
        <f>IF(B40="","",IF(B40="unattached","",COUNTIF(B$2:B40,B40)))</f>
        <v>1</v>
      </c>
      <c r="F40" s="48" t="str">
        <f>IF(E40=3,SUMIF(B$2:B40,B40,D$2:D40),"")</f>
        <v/>
      </c>
      <c r="G40" s="49" t="str">
        <f t="shared" si="5"/>
        <v/>
      </c>
      <c r="H40" s="49" t="str">
        <f t="shared" si="6"/>
        <v/>
      </c>
      <c r="I40" s="50" t="str">
        <f>IF($E40=2,Finish!H43,"")</f>
        <v/>
      </c>
      <c r="J40" s="49" t="str">
        <f t="shared" si="7"/>
        <v/>
      </c>
      <c r="K40" s="49" t="str">
        <f t="shared" si="8"/>
        <v/>
      </c>
      <c r="L40" s="50" t="str">
        <f>IF($E40=3,Finish!H43,"")</f>
        <v/>
      </c>
    </row>
    <row r="41" spans="1:12" s="49" customFormat="1" x14ac:dyDescent="0.25">
      <c r="A41" s="44" t="str">
        <f t="shared" si="4"/>
        <v>-</v>
      </c>
      <c r="B41" s="45" t="str">
        <f>IF(D41="","",Finish!M44)</f>
        <v>Rossendale Harriers</v>
      </c>
      <c r="C41" s="45" t="str">
        <f>IF(D41="","",Finish!L44)</f>
        <v>Robert Quinn</v>
      </c>
      <c r="D41" s="46">
        <f>IF(LEFT(Finish!N44,1)&lt;&gt;"L",Finish!H44,"")</f>
        <v>41</v>
      </c>
      <c r="E41" s="47">
        <f>IF(B41="","",IF(B41="unattached","",COUNTIF(B$2:B41,B41)))</f>
        <v>10</v>
      </c>
      <c r="F41" s="48" t="str">
        <f>IF(E41=3,SUMIF(B$2:B41,B41,D$2:D41),"")</f>
        <v/>
      </c>
      <c r="G41" s="49" t="str">
        <f t="shared" si="5"/>
        <v/>
      </c>
      <c r="H41" s="49" t="str">
        <f t="shared" si="6"/>
        <v/>
      </c>
      <c r="I41" s="50" t="str">
        <f>IF($E41=2,Finish!H44,"")</f>
        <v/>
      </c>
      <c r="J41" s="49" t="str">
        <f t="shared" si="7"/>
        <v/>
      </c>
      <c r="K41" s="49" t="str">
        <f t="shared" si="8"/>
        <v/>
      </c>
      <c r="L41" s="50" t="str">
        <f>IF($E41=3,Finish!H44,"")</f>
        <v/>
      </c>
    </row>
    <row r="42" spans="1:12" s="49" customFormat="1" x14ac:dyDescent="0.25">
      <c r="A42" s="44" t="str">
        <f t="shared" si="4"/>
        <v>-</v>
      </c>
      <c r="B42" s="45" t="str">
        <f>IF(D42="","",Finish!M45)</f>
        <v>Meltham AC</v>
      </c>
      <c r="C42" s="45" t="str">
        <f>IF(D42="","",Finish!L45)</f>
        <v>Steve Randall</v>
      </c>
      <c r="D42" s="46">
        <f>IF(LEFT(Finish!N45,1)&lt;&gt;"L",Finish!H45,"")</f>
        <v>42</v>
      </c>
      <c r="E42" s="47">
        <f>IF(B42="","",IF(B42="unattached","",COUNTIF(B$2:B42,B42)))</f>
        <v>1</v>
      </c>
      <c r="F42" s="48" t="str">
        <f>IF(E42=3,SUMIF(B$2:B42,B42,D$2:D42),"")</f>
        <v/>
      </c>
      <c r="G42" s="49" t="str">
        <f t="shared" si="5"/>
        <v/>
      </c>
      <c r="H42" s="49" t="str">
        <f t="shared" si="6"/>
        <v/>
      </c>
      <c r="I42" s="50" t="str">
        <f>IF($E42=2,Finish!H45,"")</f>
        <v/>
      </c>
      <c r="J42" s="49" t="str">
        <f t="shared" si="7"/>
        <v/>
      </c>
      <c r="K42" s="49" t="str">
        <f t="shared" si="8"/>
        <v/>
      </c>
      <c r="L42" s="50" t="str">
        <f>IF($E42=3,Finish!H45,"")</f>
        <v/>
      </c>
    </row>
    <row r="43" spans="1:12" s="49" customFormat="1" x14ac:dyDescent="0.25">
      <c r="A43" s="44" t="str">
        <f t="shared" si="4"/>
        <v>-</v>
      </c>
      <c r="B43" s="45" t="str">
        <f>IF(D43="","",Finish!M46)</f>
        <v>Radcliffe AC</v>
      </c>
      <c r="C43" s="45" t="str">
        <f>IF(D43="","",Finish!L46)</f>
        <v>Donna Cartwright</v>
      </c>
      <c r="D43" s="46">
        <f>IF(LEFT(Finish!N46,1)&lt;&gt;"L",Finish!H46,"")</f>
        <v>43</v>
      </c>
      <c r="E43" s="47">
        <f>IF(B43="","",IF(B43="unattached","",COUNTIF(B$2:B43,B43)))</f>
        <v>2</v>
      </c>
      <c r="F43" s="48" t="str">
        <f>IF(E43=3,SUMIF(B$2:B43,B43,D$2:D43),"")</f>
        <v/>
      </c>
      <c r="G43" s="49" t="str">
        <f t="shared" si="5"/>
        <v>Radcliffe AC</v>
      </c>
      <c r="H43" s="49" t="str">
        <f t="shared" si="6"/>
        <v>Donna Cartwright</v>
      </c>
      <c r="I43" s="50">
        <f>IF($E43=2,Finish!H46,"")</f>
        <v>43</v>
      </c>
      <c r="J43" s="49" t="str">
        <f t="shared" si="7"/>
        <v/>
      </c>
      <c r="K43" s="49" t="str">
        <f t="shared" si="8"/>
        <v/>
      </c>
      <c r="L43" s="50" t="str">
        <f>IF($E43=3,Finish!H46,"")</f>
        <v/>
      </c>
    </row>
    <row r="44" spans="1:12" s="49" customFormat="1" x14ac:dyDescent="0.25">
      <c r="A44" s="44" t="str">
        <f t="shared" si="4"/>
        <v>-</v>
      </c>
      <c r="B44" s="45" t="str">
        <f>IF(D44="","",Finish!M47)</f>
        <v>Meltham AC</v>
      </c>
      <c r="C44" s="45" t="str">
        <f>IF(D44="","",Finish!L47)</f>
        <v>Mark Hoath</v>
      </c>
      <c r="D44" s="46">
        <f>IF(LEFT(Finish!N47,1)&lt;&gt;"L",Finish!H47,"")</f>
        <v>44</v>
      </c>
      <c r="E44" s="47">
        <f>IF(B44="","",IF(B44="unattached","",COUNTIF(B$2:B44,B44)))</f>
        <v>2</v>
      </c>
      <c r="F44" s="48" t="str">
        <f>IF(E44=3,SUMIF(B$2:B44,B44,D$2:D44),"")</f>
        <v/>
      </c>
      <c r="G44" s="49" t="str">
        <f t="shared" si="5"/>
        <v>Meltham AC</v>
      </c>
      <c r="H44" s="49" t="str">
        <f t="shared" si="6"/>
        <v>Mark Hoath</v>
      </c>
      <c r="I44" s="50">
        <f>IF($E44=2,Finish!H47,"")</f>
        <v>44</v>
      </c>
      <c r="J44" s="49" t="str">
        <f t="shared" si="7"/>
        <v/>
      </c>
      <c r="K44" s="49" t="str">
        <f t="shared" si="8"/>
        <v/>
      </c>
      <c r="L44" s="50" t="str">
        <f>IF($E44=3,Finish!H47,"")</f>
        <v/>
      </c>
    </row>
    <row r="45" spans="1:12" s="49" customFormat="1" x14ac:dyDescent="0.25">
      <c r="A45" s="44">
        <f t="shared" si="4"/>
        <v>7</v>
      </c>
      <c r="B45" s="45" t="str">
        <f>IF(D45="","",Finish!M48)</f>
        <v>Meltham AC</v>
      </c>
      <c r="C45" s="45" t="str">
        <f>IF(D45="","",Finish!L48)</f>
        <v>James Stables</v>
      </c>
      <c r="D45" s="46">
        <f>IF(LEFT(Finish!N48,1)&lt;&gt;"L",Finish!H48,"")</f>
        <v>45</v>
      </c>
      <c r="E45" s="47">
        <f>IF(B45="","",IF(B45="unattached","",COUNTIF(B$2:B45,B45)))</f>
        <v>3</v>
      </c>
      <c r="F45" s="48">
        <f>IF(E45=3,SUMIF(B$2:B45,B45,D$2:D45),"")</f>
        <v>131</v>
      </c>
      <c r="G45" s="49" t="str">
        <f t="shared" si="5"/>
        <v/>
      </c>
      <c r="H45" s="49" t="str">
        <f t="shared" si="6"/>
        <v/>
      </c>
      <c r="I45" s="50" t="str">
        <f>IF($E45=2,Finish!H48,"")</f>
        <v/>
      </c>
      <c r="J45" s="49" t="str">
        <f t="shared" si="7"/>
        <v>Meltham AC</v>
      </c>
      <c r="K45" s="49" t="str">
        <f t="shared" si="8"/>
        <v>James Stables</v>
      </c>
      <c r="L45" s="50">
        <f>IF($E45=3,Finish!H48,"")</f>
        <v>45</v>
      </c>
    </row>
    <row r="46" spans="1:12" s="49" customFormat="1" x14ac:dyDescent="0.25">
      <c r="A46" s="44" t="str">
        <f t="shared" si="4"/>
        <v>-</v>
      </c>
      <c r="B46" s="45" t="str">
        <f>IF(D46="","",Finish!M49)</f>
        <v>Bowland</v>
      </c>
      <c r="C46" s="45" t="str">
        <f>IF(D46="","",Finish!L49)</f>
        <v>Mary O'Gorman</v>
      </c>
      <c r="D46" s="46">
        <f>IF(LEFT(Finish!N49,1)&lt;&gt;"L",Finish!H49,"")</f>
        <v>46</v>
      </c>
      <c r="E46" s="47">
        <f>IF(B46="","",IF(B46="unattached","",COUNTIF(B$2:B46,B46)))</f>
        <v>2</v>
      </c>
      <c r="F46" s="48" t="str">
        <f>IF(E46=3,SUMIF(B$2:B46,B46,D$2:D46),"")</f>
        <v/>
      </c>
      <c r="G46" s="49" t="str">
        <f t="shared" si="5"/>
        <v>Bowland</v>
      </c>
      <c r="H46" s="49" t="str">
        <f t="shared" si="6"/>
        <v>Mary O'Gorman</v>
      </c>
      <c r="I46" s="50">
        <f>IF($E46=2,Finish!H49,"")</f>
        <v>46</v>
      </c>
      <c r="J46" s="49" t="str">
        <f t="shared" si="7"/>
        <v/>
      </c>
      <c r="K46" s="49" t="str">
        <f t="shared" si="8"/>
        <v/>
      </c>
      <c r="L46" s="50" t="str">
        <f>IF($E46=3,Finish!H49,"")</f>
        <v/>
      </c>
    </row>
    <row r="47" spans="1:12" s="49" customFormat="1" x14ac:dyDescent="0.25">
      <c r="A47" s="44" t="str">
        <f t="shared" si="4"/>
        <v>-</v>
      </c>
      <c r="B47" s="45" t="str">
        <f>IF(D47="","",Finish!M50)</f>
        <v>unattached</v>
      </c>
      <c r="C47" s="45" t="str">
        <f>IF(D47="","",Finish!L50)</f>
        <v>Ian Bury</v>
      </c>
      <c r="D47" s="46">
        <f>IF(LEFT(Finish!N50,1)&lt;&gt;"L",Finish!H50,"")</f>
        <v>47</v>
      </c>
      <c r="E47" s="47" t="str">
        <f>IF(B47="","",IF(B47="unattached","",COUNTIF(B$2:B47,B47)))</f>
        <v/>
      </c>
      <c r="F47" s="48" t="str">
        <f>IF(E47=3,SUMIF(B$2:B47,B47,D$2:D47),"")</f>
        <v/>
      </c>
      <c r="G47" s="49" t="str">
        <f t="shared" si="5"/>
        <v/>
      </c>
      <c r="H47" s="49" t="str">
        <f t="shared" si="6"/>
        <v/>
      </c>
      <c r="I47" s="50" t="str">
        <f>IF($E47=2,Finish!H50,"")</f>
        <v/>
      </c>
      <c r="J47" s="49" t="str">
        <f t="shared" si="7"/>
        <v/>
      </c>
      <c r="K47" s="49" t="str">
        <f t="shared" si="8"/>
        <v/>
      </c>
      <c r="L47" s="50" t="str">
        <f>IF($E47=3,Finish!H50,"")</f>
        <v/>
      </c>
    </row>
    <row r="48" spans="1:12" s="49" customFormat="1" x14ac:dyDescent="0.25">
      <c r="A48" s="44" t="str">
        <f t="shared" si="4"/>
        <v>-</v>
      </c>
      <c r="B48" s="45" t="str">
        <f>IF(D48="","",Finish!M51)</f>
        <v>Pudsey and Bramley</v>
      </c>
      <c r="C48" s="45" t="str">
        <f>IF(D48="","",Finish!L51)</f>
        <v>Caroline Harding</v>
      </c>
      <c r="D48" s="46">
        <f>IF(LEFT(Finish!N51,1)&lt;&gt;"L",Finish!H51,"")</f>
        <v>48</v>
      </c>
      <c r="E48" s="47">
        <f>IF(B48="","",IF(B48="unattached","",COUNTIF(B$2:B48,B48)))</f>
        <v>1</v>
      </c>
      <c r="F48" s="48" t="str">
        <f>IF(E48=3,SUMIF(B$2:B48,B48,D$2:D48),"")</f>
        <v/>
      </c>
      <c r="G48" s="49" t="str">
        <f t="shared" si="5"/>
        <v/>
      </c>
      <c r="H48" s="49" t="str">
        <f t="shared" si="6"/>
        <v/>
      </c>
      <c r="I48" s="50" t="str">
        <f>IF($E48=2,Finish!H51,"")</f>
        <v/>
      </c>
      <c r="J48" s="49" t="str">
        <f t="shared" si="7"/>
        <v/>
      </c>
      <c r="K48" s="49" t="str">
        <f t="shared" si="8"/>
        <v/>
      </c>
      <c r="L48" s="50" t="str">
        <f>IF($E48=3,Finish!H51,"")</f>
        <v/>
      </c>
    </row>
    <row r="49" spans="1:12" s="49" customFormat="1" x14ac:dyDescent="0.25">
      <c r="A49" s="44" t="str">
        <f t="shared" si="4"/>
        <v>-</v>
      </c>
      <c r="B49" s="45" t="str">
        <f>IF(D49="","",Finish!M52)</f>
        <v>unattached</v>
      </c>
      <c r="C49" s="45" t="str">
        <f>IF(D49="","",Finish!L52)</f>
        <v>Graham Barnes</v>
      </c>
      <c r="D49" s="46">
        <f>IF(LEFT(Finish!N52,1)&lt;&gt;"L",Finish!H52,"")</f>
        <v>49</v>
      </c>
      <c r="E49" s="47" t="str">
        <f>IF(B49="","",IF(B49="unattached","",COUNTIF(B$2:B49,B49)))</f>
        <v/>
      </c>
      <c r="F49" s="48" t="str">
        <f>IF(E49=3,SUMIF(B$2:B49,B49,D$2:D49),"")</f>
        <v/>
      </c>
      <c r="G49" s="49" t="str">
        <f t="shared" si="5"/>
        <v/>
      </c>
      <c r="H49" s="49" t="str">
        <f t="shared" si="6"/>
        <v/>
      </c>
      <c r="I49" s="50" t="str">
        <f>IF($E49=2,Finish!H52,"")</f>
        <v/>
      </c>
      <c r="J49" s="49" t="str">
        <f t="shared" si="7"/>
        <v/>
      </c>
      <c r="K49" s="49" t="str">
        <f t="shared" si="8"/>
        <v/>
      </c>
      <c r="L49" s="50" t="str">
        <f>IF($E49=3,Finish!H52,"")</f>
        <v/>
      </c>
    </row>
    <row r="50" spans="1:12" s="49" customFormat="1" x14ac:dyDescent="0.25">
      <c r="A50" s="44" t="str">
        <f t="shared" si="4"/>
        <v>-</v>
      </c>
      <c r="B50" s="45" t="str">
        <f>IF(D50="","",Finish!M53)</f>
        <v>Achille Ratti</v>
      </c>
      <c r="C50" s="45" t="str">
        <f>IF(D50="","",Finish!L53)</f>
        <v>Andy Holden</v>
      </c>
      <c r="D50" s="46">
        <f>IF(LEFT(Finish!N53,1)&lt;&gt;"L",Finish!H53,"")</f>
        <v>50</v>
      </c>
      <c r="E50" s="47">
        <f>IF(B50="","",IF(B50="unattached","",COUNTIF(B$2:B50,B50)))</f>
        <v>2</v>
      </c>
      <c r="F50" s="48" t="str">
        <f>IF(E50=3,SUMIF(B$2:B50,B50,D$2:D50),"")</f>
        <v/>
      </c>
      <c r="G50" s="49" t="str">
        <f t="shared" si="5"/>
        <v>Achille Ratti</v>
      </c>
      <c r="H50" s="49" t="str">
        <f t="shared" si="6"/>
        <v>Andy Holden</v>
      </c>
      <c r="I50" s="50">
        <f>IF($E50=2,Finish!H53,"")</f>
        <v>50</v>
      </c>
      <c r="J50" s="49" t="str">
        <f t="shared" si="7"/>
        <v/>
      </c>
      <c r="K50" s="49" t="str">
        <f t="shared" si="8"/>
        <v/>
      </c>
      <c r="L50" s="50" t="str">
        <f>IF($E50=3,Finish!H53,"")</f>
        <v/>
      </c>
    </row>
    <row r="51" spans="1:12" s="49" customFormat="1" x14ac:dyDescent="0.25">
      <c r="A51" s="44" t="str">
        <f t="shared" si="4"/>
        <v>-</v>
      </c>
      <c r="B51" s="45" t="str">
        <f>IF(D51="","",Finish!M54)</f>
        <v>Ramsbottom Running Club</v>
      </c>
      <c r="C51" s="45" t="str">
        <f>IF(D51="","",Finish!L54)</f>
        <v>Lee Entwistle</v>
      </c>
      <c r="D51" s="46">
        <f>IF(LEFT(Finish!N54,1)&lt;&gt;"L",Finish!H54,"")</f>
        <v>51</v>
      </c>
      <c r="E51" s="47">
        <f>IF(B51="","",IF(B51="unattached","",COUNTIF(B$2:B51,B51)))</f>
        <v>4</v>
      </c>
      <c r="F51" s="48" t="str">
        <f>IF(E51=3,SUMIF(B$2:B51,B51,D$2:D51),"")</f>
        <v/>
      </c>
      <c r="G51" s="49" t="str">
        <f t="shared" si="5"/>
        <v/>
      </c>
      <c r="H51" s="49" t="str">
        <f t="shared" si="6"/>
        <v/>
      </c>
      <c r="I51" s="50" t="str">
        <f>IF($E51=2,Finish!H54,"")</f>
        <v/>
      </c>
      <c r="J51" s="49" t="str">
        <f t="shared" si="7"/>
        <v/>
      </c>
      <c r="K51" s="49" t="str">
        <f t="shared" si="8"/>
        <v/>
      </c>
      <c r="L51" s="50" t="str">
        <f>IF($E51=3,Finish!H54,"")</f>
        <v/>
      </c>
    </row>
    <row r="52" spans="1:12" s="49" customFormat="1" x14ac:dyDescent="0.25">
      <c r="A52" s="44" t="str">
        <f t="shared" si="4"/>
        <v>-</v>
      </c>
      <c r="B52" s="45" t="str">
        <f>IF(D52="","",Finish!M55)</f>
        <v>Spectrum Striders</v>
      </c>
      <c r="C52" s="45" t="str">
        <f>IF(D52="","",Finish!L55)</f>
        <v>Karon Forster</v>
      </c>
      <c r="D52" s="46">
        <f>IF(LEFT(Finish!N55,1)&lt;&gt;"L",Finish!H55,"")</f>
        <v>52</v>
      </c>
      <c r="E52" s="47">
        <f>IF(B52="","",IF(B52="unattached","",COUNTIF(B$2:B52,B52)))</f>
        <v>1</v>
      </c>
      <c r="F52" s="48" t="str">
        <f>IF(E52=3,SUMIF(B$2:B52,B52,D$2:D52),"")</f>
        <v/>
      </c>
      <c r="G52" s="49" t="str">
        <f t="shared" si="5"/>
        <v/>
      </c>
      <c r="H52" s="49" t="str">
        <f t="shared" si="6"/>
        <v/>
      </c>
      <c r="I52" s="50" t="str">
        <f>IF($E52=2,Finish!H55,"")</f>
        <v/>
      </c>
      <c r="J52" s="49" t="str">
        <f t="shared" si="7"/>
        <v/>
      </c>
      <c r="K52" s="49" t="str">
        <f t="shared" si="8"/>
        <v/>
      </c>
      <c r="L52" s="50" t="str">
        <f>IF($E52=3,Finish!H55,"")</f>
        <v/>
      </c>
    </row>
    <row r="53" spans="1:12" s="49" customFormat="1" x14ac:dyDescent="0.25">
      <c r="A53" s="44">
        <f t="shared" si="4"/>
        <v>3</v>
      </c>
      <c r="B53" s="45" t="str">
        <f>IF(D53="","",Finish!M56)</f>
        <v xml:space="preserve">Calder Valley </v>
      </c>
      <c r="C53" s="45" t="str">
        <f>IF(D53="","",Finish!L56)</f>
        <v>Francis Wooff</v>
      </c>
      <c r="D53" s="46">
        <f>IF(LEFT(Finish!N56,1)&lt;&gt;"L",Finish!H56,"")</f>
        <v>53</v>
      </c>
      <c r="E53" s="47">
        <f>IF(B53="","",IF(B53="unattached","",COUNTIF(B$2:B53,B53)))</f>
        <v>3</v>
      </c>
      <c r="F53" s="48">
        <f>IF(E53=3,SUMIF(B$2:B53,B53,D$2:D53),"")</f>
        <v>68</v>
      </c>
      <c r="G53" s="49" t="str">
        <f t="shared" si="5"/>
        <v/>
      </c>
      <c r="H53" s="49" t="str">
        <f t="shared" si="6"/>
        <v/>
      </c>
      <c r="I53" s="50" t="str">
        <f>IF($E53=2,Finish!H56,"")</f>
        <v/>
      </c>
      <c r="J53" s="49" t="str">
        <f t="shared" si="7"/>
        <v xml:space="preserve">Calder Valley </v>
      </c>
      <c r="K53" s="49" t="str">
        <f t="shared" si="8"/>
        <v>Francis Wooff</v>
      </c>
      <c r="L53" s="50">
        <f>IF($E53=3,Finish!H56,"")</f>
        <v>53</v>
      </c>
    </row>
    <row r="54" spans="1:12" s="49" customFormat="1" x14ac:dyDescent="0.25">
      <c r="A54" s="44" t="str">
        <f t="shared" si="4"/>
        <v>-</v>
      </c>
      <c r="B54" s="45" t="str">
        <f>IF(D54="","",Finish!M57)</f>
        <v>Rossendale Harriers</v>
      </c>
      <c r="C54" s="45" t="str">
        <f>IF(D54="","",Finish!L57)</f>
        <v>Carolyn Tregaskis</v>
      </c>
      <c r="D54" s="46">
        <f>IF(LEFT(Finish!N57,1)&lt;&gt;"L",Finish!H57,"")</f>
        <v>54</v>
      </c>
      <c r="E54" s="47">
        <f>IF(B54="","",IF(B54="unattached","",COUNTIF(B$2:B54,B54)))</f>
        <v>11</v>
      </c>
      <c r="F54" s="48" t="str">
        <f>IF(E54=3,SUMIF(B$2:B54,B54,D$2:D54),"")</f>
        <v/>
      </c>
      <c r="G54" s="49" t="str">
        <f t="shared" si="5"/>
        <v/>
      </c>
      <c r="H54" s="49" t="str">
        <f t="shared" si="6"/>
        <v/>
      </c>
      <c r="I54" s="50" t="str">
        <f>IF($E54=2,Finish!H57,"")</f>
        <v/>
      </c>
      <c r="J54" s="49" t="str">
        <f t="shared" si="7"/>
        <v/>
      </c>
      <c r="K54" s="49" t="str">
        <f t="shared" si="8"/>
        <v/>
      </c>
      <c r="L54" s="50" t="str">
        <f>IF($E54=3,Finish!H57,"")</f>
        <v/>
      </c>
    </row>
    <row r="55" spans="1:12" s="49" customFormat="1" x14ac:dyDescent="0.25">
      <c r="A55" s="44" t="str">
        <f t="shared" si="4"/>
        <v>-</v>
      </c>
      <c r="B55" s="45" t="str">
        <f>IF(D55="","",Finish!M58)</f>
        <v>Blackburn Road Runners</v>
      </c>
      <c r="C55" s="45" t="str">
        <f>IF(D55="","",Finish!L58)</f>
        <v>Craig Wilkinson</v>
      </c>
      <c r="D55" s="46">
        <f>IF(LEFT(Finish!N58,1)&lt;&gt;"L",Finish!H58,"")</f>
        <v>55</v>
      </c>
      <c r="E55" s="47">
        <f>IF(B55="","",IF(B55="unattached","",COUNTIF(B$2:B55,B55)))</f>
        <v>1</v>
      </c>
      <c r="F55" s="48" t="str">
        <f>IF(E55=3,SUMIF(B$2:B55,B55,D$2:D55),"")</f>
        <v/>
      </c>
      <c r="G55" s="49" t="str">
        <f t="shared" si="5"/>
        <v/>
      </c>
      <c r="H55" s="49" t="str">
        <f t="shared" si="6"/>
        <v/>
      </c>
      <c r="I55" s="50" t="str">
        <f>IF($E55=2,Finish!H58,"")</f>
        <v/>
      </c>
      <c r="J55" s="49" t="str">
        <f t="shared" si="7"/>
        <v/>
      </c>
      <c r="K55" s="49" t="str">
        <f t="shared" si="8"/>
        <v/>
      </c>
      <c r="L55" s="50" t="str">
        <f>IF($E55=3,Finish!H58,"")</f>
        <v/>
      </c>
    </row>
    <row r="56" spans="1:12" s="49" customFormat="1" x14ac:dyDescent="0.25">
      <c r="A56" s="44" t="str">
        <f t="shared" si="4"/>
        <v>-</v>
      </c>
      <c r="B56" s="45" t="str">
        <f>IF(D56="","",Finish!M59)</f>
        <v>Made by Mountains</v>
      </c>
      <c r="C56" s="45" t="str">
        <f>IF(D56="","",Finish!L59)</f>
        <v xml:space="preserve">John Vaughan </v>
      </c>
      <c r="D56" s="46">
        <f>IF(LEFT(Finish!N59,1)&lt;&gt;"L",Finish!H59,"")</f>
        <v>56</v>
      </c>
      <c r="E56" s="47">
        <f>IF(B56="","",IF(B56="unattached","",COUNTIF(B$2:B56,B56)))</f>
        <v>1</v>
      </c>
      <c r="F56" s="48" t="str">
        <f>IF(E56=3,SUMIF(B$2:B56,B56,D$2:D56),"")</f>
        <v/>
      </c>
      <c r="G56" s="49" t="str">
        <f t="shared" si="5"/>
        <v/>
      </c>
      <c r="H56" s="49" t="str">
        <f t="shared" si="6"/>
        <v/>
      </c>
      <c r="I56" s="50" t="str">
        <f>IF($E56=2,Finish!H59,"")</f>
        <v/>
      </c>
      <c r="J56" s="49" t="str">
        <f t="shared" si="7"/>
        <v/>
      </c>
      <c r="K56" s="49" t="str">
        <f t="shared" si="8"/>
        <v/>
      </c>
      <c r="L56" s="50" t="str">
        <f>IF($E56=3,Finish!H59,"")</f>
        <v/>
      </c>
    </row>
    <row r="57" spans="1:12" s="49" customFormat="1" x14ac:dyDescent="0.25">
      <c r="A57" s="44" t="str">
        <f t="shared" si="4"/>
        <v>-</v>
      </c>
      <c r="B57" s="45" t="str">
        <f>IF(D57="","",Finish!M60)</f>
        <v>Rossendale Harriers</v>
      </c>
      <c r="C57" s="45" t="str">
        <f>IF(D57="","",Finish!L60)</f>
        <v>Joanne Cleaver</v>
      </c>
      <c r="D57" s="46">
        <f>IF(LEFT(Finish!N60,1)&lt;&gt;"L",Finish!H60,"")</f>
        <v>57</v>
      </c>
      <c r="E57" s="47">
        <f>IF(B57="","",IF(B57="unattached","",COUNTIF(B$2:B57,B57)))</f>
        <v>12</v>
      </c>
      <c r="F57" s="48" t="str">
        <f>IF(E57=3,SUMIF(B$2:B57,B57,D$2:D57),"")</f>
        <v/>
      </c>
      <c r="G57" s="49" t="str">
        <f t="shared" si="5"/>
        <v/>
      </c>
      <c r="H57" s="49" t="str">
        <f t="shared" si="6"/>
        <v/>
      </c>
      <c r="I57" s="50" t="str">
        <f>IF($E57=2,Finish!H60,"")</f>
        <v/>
      </c>
      <c r="J57" s="49" t="str">
        <f t="shared" si="7"/>
        <v/>
      </c>
      <c r="K57" s="49" t="str">
        <f t="shared" si="8"/>
        <v/>
      </c>
      <c r="L57" s="50" t="str">
        <f>IF($E57=3,Finish!H60,"")</f>
        <v/>
      </c>
    </row>
    <row r="58" spans="1:12" s="49" customFormat="1" x14ac:dyDescent="0.25">
      <c r="A58" s="44" t="str">
        <f t="shared" si="4"/>
        <v>-</v>
      </c>
      <c r="B58" s="45" t="str">
        <f>IF(D58="","",Finish!M61)</f>
        <v xml:space="preserve">Calder Valley </v>
      </c>
      <c r="C58" s="45" t="str">
        <f>IF(D58="","",Finish!L61)</f>
        <v>Tony Steward</v>
      </c>
      <c r="D58" s="46">
        <f>IF(LEFT(Finish!N61,1)&lt;&gt;"L",Finish!H61,"")</f>
        <v>58</v>
      </c>
      <c r="E58" s="47">
        <f>IF(B58="","",IF(B58="unattached","",COUNTIF(B$2:B58,B58)))</f>
        <v>4</v>
      </c>
      <c r="F58" s="48" t="str">
        <f>IF(E58=3,SUMIF(B$2:B58,B58,D$2:D58),"")</f>
        <v/>
      </c>
      <c r="G58" s="49" t="str">
        <f t="shared" si="5"/>
        <v/>
      </c>
      <c r="H58" s="49" t="str">
        <f t="shared" si="6"/>
        <v/>
      </c>
      <c r="I58" s="50" t="str">
        <f>IF($E58=2,Finish!H61,"")</f>
        <v/>
      </c>
      <c r="J58" s="49" t="str">
        <f t="shared" si="7"/>
        <v/>
      </c>
      <c r="K58" s="49" t="str">
        <f t="shared" si="8"/>
        <v/>
      </c>
      <c r="L58" s="50" t="str">
        <f>IF($E58=3,Finish!H61,"")</f>
        <v/>
      </c>
    </row>
    <row r="59" spans="1:12" s="49" customFormat="1" x14ac:dyDescent="0.25">
      <c r="A59" s="44" t="str">
        <f t="shared" si="4"/>
        <v>-</v>
      </c>
      <c r="B59" s="45" t="str">
        <f>IF(D59="","",Finish!M62)</f>
        <v>Clayton Le Moors</v>
      </c>
      <c r="C59" s="45" t="str">
        <f>IF(D59="","",Finish!L62)</f>
        <v>Peter Browning</v>
      </c>
      <c r="D59" s="46">
        <f>IF(LEFT(Finish!N62,1)&lt;&gt;"L",Finish!H62,"")</f>
        <v>59</v>
      </c>
      <c r="E59" s="47">
        <f>IF(B59="","",IF(B59="unattached","",COUNTIF(B$2:B59,B59)))</f>
        <v>2</v>
      </c>
      <c r="F59" s="48" t="str">
        <f>IF(E59=3,SUMIF(B$2:B59,B59,D$2:D59),"")</f>
        <v/>
      </c>
      <c r="G59" s="49" t="str">
        <f t="shared" si="5"/>
        <v>Clayton Le Moors</v>
      </c>
      <c r="H59" s="49" t="str">
        <f t="shared" si="6"/>
        <v>Peter Browning</v>
      </c>
      <c r="I59" s="50">
        <f>IF($E59=2,Finish!H62,"")</f>
        <v>59</v>
      </c>
      <c r="J59" s="49" t="str">
        <f t="shared" si="7"/>
        <v/>
      </c>
      <c r="K59" s="49" t="str">
        <f t="shared" si="8"/>
        <v/>
      </c>
      <c r="L59" s="50" t="str">
        <f>IF($E59=3,Finish!H62,"")</f>
        <v/>
      </c>
    </row>
    <row r="60" spans="1:12" s="49" customFormat="1" x14ac:dyDescent="0.25">
      <c r="A60" s="44" t="str">
        <f t="shared" si="4"/>
        <v>-</v>
      </c>
      <c r="B60" s="45" t="str">
        <f>IF(D60="","",Finish!M63)</f>
        <v>Blackburn Road Runners</v>
      </c>
      <c r="C60" s="45" t="str">
        <f>IF(D60="","",Finish!L63)</f>
        <v>Lisa Ingham</v>
      </c>
      <c r="D60" s="46">
        <f>IF(LEFT(Finish!N63,1)&lt;&gt;"L",Finish!H63,"")</f>
        <v>60</v>
      </c>
      <c r="E60" s="47">
        <f>IF(B60="","",IF(B60="unattached","",COUNTIF(B$2:B60,B60)))</f>
        <v>2</v>
      </c>
      <c r="F60" s="48" t="str">
        <f>IF(E60=3,SUMIF(B$2:B60,B60,D$2:D60),"")</f>
        <v/>
      </c>
      <c r="G60" s="49" t="str">
        <f t="shared" si="5"/>
        <v>Blackburn Road Runners</v>
      </c>
      <c r="H60" s="49" t="str">
        <f t="shared" si="6"/>
        <v>Lisa Ingham</v>
      </c>
      <c r="I60" s="50">
        <f>IF($E60=2,Finish!H63,"")</f>
        <v>60</v>
      </c>
      <c r="J60" s="49" t="str">
        <f t="shared" si="7"/>
        <v/>
      </c>
      <c r="K60" s="49" t="str">
        <f t="shared" si="8"/>
        <v/>
      </c>
      <c r="L60" s="50" t="str">
        <f>IF($E60=3,Finish!H63,"")</f>
        <v/>
      </c>
    </row>
    <row r="61" spans="1:12" s="49" customFormat="1" x14ac:dyDescent="0.25">
      <c r="A61" s="44">
        <f t="shared" si="4"/>
        <v>6</v>
      </c>
      <c r="B61" s="45" t="str">
        <f>IF(D61="","",Finish!M64)</f>
        <v>Bowland</v>
      </c>
      <c r="C61" s="45" t="str">
        <f>IF(D61="","",Finish!L64)</f>
        <v>Martin O'Gorman</v>
      </c>
      <c r="D61" s="46">
        <f>IF(LEFT(Finish!N64,1)&lt;&gt;"L",Finish!H64,"")</f>
        <v>61</v>
      </c>
      <c r="E61" s="47">
        <f>IF(B61="","",IF(B61="unattached","",COUNTIF(B$2:B61,B61)))</f>
        <v>3</v>
      </c>
      <c r="F61" s="48">
        <f>IF(E61=3,SUMIF(B$2:B61,B61,D$2:D61),"")</f>
        <v>115</v>
      </c>
      <c r="G61" s="49" t="str">
        <f t="shared" si="5"/>
        <v/>
      </c>
      <c r="H61" s="49" t="str">
        <f t="shared" si="6"/>
        <v/>
      </c>
      <c r="I61" s="50" t="str">
        <f>IF($E61=2,Finish!H64,"")</f>
        <v/>
      </c>
      <c r="J61" s="49" t="str">
        <f t="shared" si="7"/>
        <v>Bowland</v>
      </c>
      <c r="K61" s="49" t="str">
        <f t="shared" si="8"/>
        <v>Martin O'Gorman</v>
      </c>
      <c r="L61" s="50">
        <f>IF($E61=3,Finish!H64,"")</f>
        <v>61</v>
      </c>
    </row>
    <row r="62" spans="1:12" s="49" customFormat="1" x14ac:dyDescent="0.25">
      <c r="A62" s="44" t="str">
        <f t="shared" si="4"/>
        <v>-</v>
      </c>
      <c r="B62" s="45" t="str">
        <f>IF(D62="","",Finish!M65)</f>
        <v>FRA</v>
      </c>
      <c r="C62" s="45" t="str">
        <f>IF(D62="","",Finish!L65)</f>
        <v>Neil Hindle</v>
      </c>
      <c r="D62" s="46">
        <f>IF(LEFT(Finish!N65,1)&lt;&gt;"L",Finish!H65,"")</f>
        <v>62</v>
      </c>
      <c r="E62" s="47">
        <f>IF(B62="","",IF(B62="unattached","",COUNTIF(B$2:B62,B62)))</f>
        <v>1</v>
      </c>
      <c r="F62" s="48" t="str">
        <f>IF(E62=3,SUMIF(B$2:B62,B62,D$2:D62),"")</f>
        <v/>
      </c>
      <c r="G62" s="49" t="str">
        <f t="shared" si="5"/>
        <v/>
      </c>
      <c r="H62" s="49" t="str">
        <f t="shared" si="6"/>
        <v/>
      </c>
      <c r="I62" s="50" t="str">
        <f>IF($E62=2,Finish!H65,"")</f>
        <v/>
      </c>
      <c r="J62" s="49" t="str">
        <f t="shared" si="7"/>
        <v/>
      </c>
      <c r="K62" s="49" t="str">
        <f t="shared" si="8"/>
        <v/>
      </c>
      <c r="L62" s="50" t="str">
        <f>IF($E62=3,Finish!H65,"")</f>
        <v/>
      </c>
    </row>
    <row r="63" spans="1:12" s="49" customFormat="1" x14ac:dyDescent="0.25">
      <c r="A63" s="44" t="str">
        <f t="shared" si="4"/>
        <v>-</v>
      </c>
      <c r="B63" s="45" t="str">
        <f>IF(D63="","",Finish!M66)</f>
        <v>Rossendale Harriers</v>
      </c>
      <c r="C63" s="45" t="str">
        <f>IF(D63="","",Finish!L66)</f>
        <v>Craig Wellens</v>
      </c>
      <c r="D63" s="46">
        <f>IF(LEFT(Finish!N66,1)&lt;&gt;"L",Finish!H66,"")</f>
        <v>63</v>
      </c>
      <c r="E63" s="47">
        <f>IF(B63="","",IF(B63="unattached","",COUNTIF(B$2:B63,B63)))</f>
        <v>13</v>
      </c>
      <c r="F63" s="48" t="str">
        <f>IF(E63=3,SUMIF(B$2:B63,B63,D$2:D63),"")</f>
        <v/>
      </c>
      <c r="G63" s="49" t="str">
        <f t="shared" si="5"/>
        <v/>
      </c>
      <c r="H63" s="49" t="str">
        <f t="shared" si="6"/>
        <v/>
      </c>
      <c r="I63" s="50" t="str">
        <f>IF($E63=2,Finish!H66,"")</f>
        <v/>
      </c>
      <c r="J63" s="49" t="str">
        <f t="shared" si="7"/>
        <v/>
      </c>
      <c r="K63" s="49" t="str">
        <f t="shared" si="8"/>
        <v/>
      </c>
      <c r="L63" s="50" t="str">
        <f>IF($E63=3,Finish!H66,"")</f>
        <v/>
      </c>
    </row>
    <row r="64" spans="1:12" s="49" customFormat="1" x14ac:dyDescent="0.25">
      <c r="A64" s="44">
        <f t="shared" si="4"/>
        <v>5</v>
      </c>
      <c r="B64" s="45" t="str">
        <f>IF(D64="","",Finish!M67)</f>
        <v>Todmorden Harriers</v>
      </c>
      <c r="C64" s="45" t="str">
        <f>IF(D64="","",Finish!L67)</f>
        <v>James Richardson</v>
      </c>
      <c r="D64" s="46">
        <f>IF(LEFT(Finish!N67,1)&lt;&gt;"L",Finish!H67,"")</f>
        <v>64</v>
      </c>
      <c r="E64" s="47">
        <f>IF(B64="","",IF(B64="unattached","",COUNTIF(B$2:B64,B64)))</f>
        <v>3</v>
      </c>
      <c r="F64" s="48">
        <f>IF(E64=3,SUMIF(B$2:B64,B64,D$2:D64),"")</f>
        <v>108</v>
      </c>
      <c r="G64" s="49" t="str">
        <f t="shared" si="5"/>
        <v/>
      </c>
      <c r="H64" s="49" t="str">
        <f t="shared" si="6"/>
        <v/>
      </c>
      <c r="I64" s="50" t="str">
        <f>IF($E64=2,Finish!H67,"")</f>
        <v/>
      </c>
      <c r="J64" s="49" t="str">
        <f t="shared" si="7"/>
        <v>Todmorden Harriers</v>
      </c>
      <c r="K64" s="49" t="str">
        <f t="shared" si="8"/>
        <v>James Richardson</v>
      </c>
      <c r="L64" s="50">
        <f>IF($E64=3,Finish!H67,"")</f>
        <v>64</v>
      </c>
    </row>
    <row r="65" spans="1:12" s="49" customFormat="1" x14ac:dyDescent="0.25">
      <c r="A65" s="44" t="str">
        <f t="shared" si="4"/>
        <v>-</v>
      </c>
      <c r="B65" s="45" t="str">
        <f>IF(D65="","",Finish!M68)</f>
        <v>Ramsbottom Running Club</v>
      </c>
      <c r="C65" s="45" t="str">
        <f>IF(D65="","",Finish!L68)</f>
        <v>Isabel Akerstrom</v>
      </c>
      <c r="D65" s="46">
        <f>IF(LEFT(Finish!N68,1)&lt;&gt;"L",Finish!H68,"")</f>
        <v>65</v>
      </c>
      <c r="E65" s="47">
        <f>IF(B65="","",IF(B65="unattached","",COUNTIF(B$2:B65,B65)))</f>
        <v>5</v>
      </c>
      <c r="F65" s="48" t="str">
        <f>IF(E65=3,SUMIF(B$2:B65,B65,D$2:D65),"")</f>
        <v/>
      </c>
      <c r="G65" s="49" t="str">
        <f t="shared" si="5"/>
        <v/>
      </c>
      <c r="H65" s="49" t="str">
        <f t="shared" si="6"/>
        <v/>
      </c>
      <c r="I65" s="50" t="str">
        <f>IF($E65=2,Finish!H68,"")</f>
        <v/>
      </c>
      <c r="J65" s="49" t="str">
        <f t="shared" si="7"/>
        <v/>
      </c>
      <c r="K65" s="49" t="str">
        <f t="shared" si="8"/>
        <v/>
      </c>
      <c r="L65" s="50" t="str">
        <f>IF($E65=3,Finish!H68,"")</f>
        <v/>
      </c>
    </row>
    <row r="66" spans="1:12" s="49" customFormat="1" x14ac:dyDescent="0.25">
      <c r="A66" s="44" t="str">
        <f t="shared" si="4"/>
        <v>-</v>
      </c>
      <c r="B66" s="45" t="str">
        <f>IF(D66="","",Finish!M69)</f>
        <v>Ribble Valley Runners</v>
      </c>
      <c r="C66" s="45" t="str">
        <f>IF(D66="","",Finish!L69)</f>
        <v>Ian Smith</v>
      </c>
      <c r="D66" s="46">
        <f>IF(LEFT(Finish!N69,1)&lt;&gt;"L",Finish!H69,"")</f>
        <v>66</v>
      </c>
      <c r="E66" s="47">
        <f>IF(B66="","",IF(B66="unattached","",COUNTIF(B$2:B66,B66)))</f>
        <v>1</v>
      </c>
      <c r="F66" s="48" t="str">
        <f>IF(E66=3,SUMIF(B$2:B66,B66,D$2:D66),"")</f>
        <v/>
      </c>
      <c r="G66" s="49" t="str">
        <f t="shared" ref="G66:G80" si="9">IF($E66=2,B66,"")</f>
        <v/>
      </c>
      <c r="H66" s="49" t="str">
        <f t="shared" ref="H66:H80" si="10">IF($E66=2,C66,"")</f>
        <v/>
      </c>
      <c r="I66" s="50" t="str">
        <f>IF($E66=2,Finish!H69,"")</f>
        <v/>
      </c>
      <c r="J66" s="49" t="str">
        <f t="shared" ref="J66:J80" si="11">IF($E66=3,B66,"")</f>
        <v/>
      </c>
      <c r="K66" s="49" t="str">
        <f t="shared" ref="K66:K80" si="12">IF($E66=3,C66,"")</f>
        <v/>
      </c>
      <c r="L66" s="50" t="str">
        <f>IF($E66=3,Finish!H69,"")</f>
        <v/>
      </c>
    </row>
    <row r="67" spans="1:12" s="49" customFormat="1" x14ac:dyDescent="0.25">
      <c r="A67" s="44" t="str">
        <f t="shared" ref="A67:A130" si="13">IF($F67="","-",RANK($F67,$F:$F,1))</f>
        <v>-</v>
      </c>
      <c r="B67" s="45" t="str">
        <f>IF(D67="","",Finish!M70)</f>
        <v>Todmorden Harriers</v>
      </c>
      <c r="C67" s="45" t="str">
        <f>IF(D67="","",Finish!L70)</f>
        <v>Sophie Cunningham</v>
      </c>
      <c r="D67" s="46">
        <f>IF(LEFT(Finish!N70,1)&lt;&gt;"L",Finish!H70,"")</f>
        <v>67</v>
      </c>
      <c r="E67" s="47">
        <f>IF(B67="","",IF(B67="unattached","",COUNTIF(B$2:B67,B67)))</f>
        <v>4</v>
      </c>
      <c r="F67" s="48" t="str">
        <f>IF(E67=3,SUMIF(B$2:B67,B67,D$2:D67),"")</f>
        <v/>
      </c>
      <c r="G67" s="49" t="str">
        <f t="shared" si="9"/>
        <v/>
      </c>
      <c r="H67" s="49" t="str">
        <f t="shared" si="10"/>
        <v/>
      </c>
      <c r="I67" s="50" t="str">
        <f>IF($E67=2,Finish!H70,"")</f>
        <v/>
      </c>
      <c r="J67" s="49" t="str">
        <f t="shared" si="11"/>
        <v/>
      </c>
      <c r="K67" s="49" t="str">
        <f t="shared" si="12"/>
        <v/>
      </c>
      <c r="L67" s="50" t="str">
        <f>IF($E67=3,Finish!H70,"")</f>
        <v/>
      </c>
    </row>
    <row r="68" spans="1:12" s="49" customFormat="1" x14ac:dyDescent="0.25">
      <c r="A68" s="44" t="str">
        <f t="shared" si="13"/>
        <v>-</v>
      </c>
      <c r="B68" s="45" t="str">
        <f>IF(D68="","",Finish!M71)</f>
        <v>Ramsbottom Running Club</v>
      </c>
      <c r="C68" s="45" t="str">
        <f>IF(D68="","",Finish!L71)</f>
        <v>Yvonne Booth</v>
      </c>
      <c r="D68" s="46">
        <f>IF(LEFT(Finish!N71,1)&lt;&gt;"L",Finish!H71,"")</f>
        <v>68</v>
      </c>
      <c r="E68" s="47">
        <f>IF(B68="","",IF(B68="unattached","",COUNTIF(B$2:B68,B68)))</f>
        <v>6</v>
      </c>
      <c r="F68" s="48" t="str">
        <f>IF(E68=3,SUMIF(B$2:B68,B68,D$2:D68),"")</f>
        <v/>
      </c>
      <c r="G68" s="49" t="str">
        <f t="shared" si="9"/>
        <v/>
      </c>
      <c r="H68" s="49" t="str">
        <f t="shared" si="10"/>
        <v/>
      </c>
      <c r="I68" s="50" t="str">
        <f>IF($E68=2,Finish!H71,"")</f>
        <v/>
      </c>
      <c r="J68" s="49" t="str">
        <f t="shared" si="11"/>
        <v/>
      </c>
      <c r="K68" s="49" t="str">
        <f t="shared" si="12"/>
        <v/>
      </c>
      <c r="L68" s="50" t="str">
        <f>IF($E68=3,Finish!H71,"")</f>
        <v/>
      </c>
    </row>
    <row r="69" spans="1:12" s="49" customFormat="1" x14ac:dyDescent="0.25">
      <c r="A69" s="44" t="str">
        <f t="shared" si="13"/>
        <v>-</v>
      </c>
      <c r="B69" s="45" t="str">
        <f>IF(D69="","",Finish!M72)</f>
        <v>Ramsbottom Running Club</v>
      </c>
      <c r="C69" s="45" t="str">
        <f>IF(D69="","",Finish!L72)</f>
        <v>Paul King</v>
      </c>
      <c r="D69" s="46">
        <f>IF(LEFT(Finish!N72,1)&lt;&gt;"L",Finish!H72,"")</f>
        <v>69</v>
      </c>
      <c r="E69" s="47">
        <f>IF(B69="","",IF(B69="unattached","",COUNTIF(B$2:B69,B69)))</f>
        <v>7</v>
      </c>
      <c r="F69" s="48" t="str">
        <f>IF(E69=3,SUMIF(B$2:B69,B69,D$2:D69),"")</f>
        <v/>
      </c>
      <c r="G69" s="49" t="str">
        <f t="shared" si="9"/>
        <v/>
      </c>
      <c r="H69" s="49" t="str">
        <f t="shared" si="10"/>
        <v/>
      </c>
      <c r="I69" s="50" t="str">
        <f>IF($E69=2,Finish!H72,"")</f>
        <v/>
      </c>
      <c r="J69" s="49" t="str">
        <f t="shared" si="11"/>
        <v/>
      </c>
      <c r="K69" s="49" t="str">
        <f t="shared" si="12"/>
        <v/>
      </c>
      <c r="L69" s="50" t="str">
        <f>IF($E69=3,Finish!H72,"")</f>
        <v/>
      </c>
    </row>
    <row r="70" spans="1:12" s="49" customFormat="1" x14ac:dyDescent="0.25">
      <c r="A70" s="44" t="str">
        <f t="shared" si="13"/>
        <v>-</v>
      </c>
      <c r="B70" s="45" t="str">
        <f>IF(D70="","",Finish!M73)</f>
        <v>Ramsbottom Running Club</v>
      </c>
      <c r="C70" s="45" t="str">
        <f>IF(D70="","",Finish!L73)</f>
        <v>Jon Nolan</v>
      </c>
      <c r="D70" s="46">
        <f>IF(LEFT(Finish!N73,1)&lt;&gt;"L",Finish!H73,"")</f>
        <v>70</v>
      </c>
      <c r="E70" s="47">
        <f>IF(B70="","",IF(B70="unattached","",COUNTIF(B$2:B70,B70)))</f>
        <v>8</v>
      </c>
      <c r="F70" s="48" t="str">
        <f>IF(E70=3,SUMIF(B$2:B70,B70,D$2:D70),"")</f>
        <v/>
      </c>
      <c r="G70" s="49" t="str">
        <f t="shared" si="9"/>
        <v/>
      </c>
      <c r="H70" s="49" t="str">
        <f t="shared" si="10"/>
        <v/>
      </c>
      <c r="I70" s="50" t="str">
        <f>IF($E70=2,Finish!H73,"")</f>
        <v/>
      </c>
      <c r="J70" s="49" t="str">
        <f t="shared" si="11"/>
        <v/>
      </c>
      <c r="K70" s="49" t="str">
        <f t="shared" si="12"/>
        <v/>
      </c>
      <c r="L70" s="50" t="str">
        <f>IF($E70=3,Finish!H73,"")</f>
        <v/>
      </c>
    </row>
    <row r="71" spans="1:12" s="49" customFormat="1" x14ac:dyDescent="0.25">
      <c r="A71" s="44">
        <f t="shared" si="13"/>
        <v>9</v>
      </c>
      <c r="B71" s="45" t="str">
        <f>IF(D71="","",Finish!M74)</f>
        <v>Blackburn Road Runners</v>
      </c>
      <c r="C71" s="45" t="str">
        <f>IF(D71="","",Finish!L74)</f>
        <v>Margaret Morley</v>
      </c>
      <c r="D71" s="46">
        <f>IF(LEFT(Finish!N74,1)&lt;&gt;"L",Finish!H74,"")</f>
        <v>71</v>
      </c>
      <c r="E71" s="47">
        <f>IF(B71="","",IF(B71="unattached","",COUNTIF(B$2:B71,B71)))</f>
        <v>3</v>
      </c>
      <c r="F71" s="48">
        <f>IF(E71=3,SUMIF(B$2:B71,B71,D$2:D71),"")</f>
        <v>186</v>
      </c>
      <c r="G71" s="49" t="str">
        <f t="shared" si="9"/>
        <v/>
      </c>
      <c r="H71" s="49" t="str">
        <f t="shared" si="10"/>
        <v/>
      </c>
      <c r="I71" s="50" t="str">
        <f>IF($E71=2,Finish!H74,"")</f>
        <v/>
      </c>
      <c r="J71" s="49" t="str">
        <f t="shared" si="11"/>
        <v>Blackburn Road Runners</v>
      </c>
      <c r="K71" s="49" t="str">
        <f t="shared" si="12"/>
        <v>Margaret Morley</v>
      </c>
      <c r="L71" s="50">
        <f>IF($E71=3,Finish!H74,"")</f>
        <v>71</v>
      </c>
    </row>
    <row r="72" spans="1:12" s="49" customFormat="1" x14ac:dyDescent="0.25">
      <c r="A72" s="44" t="str">
        <f t="shared" si="13"/>
        <v>-</v>
      </c>
      <c r="B72" s="45" t="str">
        <f>IF(D72="","",Finish!M75)</f>
        <v>Holmfirth Harriers</v>
      </c>
      <c r="C72" s="45" t="str">
        <f>IF(D72="","",Finish!L75)</f>
        <v>Mark Henderson</v>
      </c>
      <c r="D72" s="46">
        <f>IF(LEFT(Finish!N75,1)&lt;&gt;"L",Finish!H75,"")</f>
        <v>72</v>
      </c>
      <c r="E72" s="47">
        <f>IF(B72="","",IF(B72="unattached","",COUNTIF(B$2:B72,B72)))</f>
        <v>1</v>
      </c>
      <c r="F72" s="48" t="str">
        <f>IF(E72=3,SUMIF(B$2:B72,B72,D$2:D72),"")</f>
        <v/>
      </c>
      <c r="G72" s="49" t="str">
        <f t="shared" si="9"/>
        <v/>
      </c>
      <c r="H72" s="49" t="str">
        <f t="shared" si="10"/>
        <v/>
      </c>
      <c r="I72" s="50" t="str">
        <f>IF($E72=2,Finish!H75,"")</f>
        <v/>
      </c>
      <c r="J72" s="49" t="str">
        <f t="shared" si="11"/>
        <v/>
      </c>
      <c r="K72" s="49" t="str">
        <f t="shared" si="12"/>
        <v/>
      </c>
      <c r="L72" s="50" t="str">
        <f>IF($E72=3,Finish!H75,"")</f>
        <v/>
      </c>
    </row>
    <row r="73" spans="1:12" s="49" customFormat="1" x14ac:dyDescent="0.25">
      <c r="A73" s="44" t="str">
        <f t="shared" si="13"/>
        <v>-</v>
      </c>
      <c r="B73" s="45" t="str">
        <f>IF(D73="","",Finish!M76)</f>
        <v>unattached</v>
      </c>
      <c r="C73" s="45" t="str">
        <f>IF(D73="","",Finish!L76)</f>
        <v>Steven Allcock</v>
      </c>
      <c r="D73" s="46">
        <f>IF(LEFT(Finish!N76,1)&lt;&gt;"L",Finish!H76,"")</f>
        <v>73</v>
      </c>
      <c r="E73" s="47" t="str">
        <f>IF(B73="","",IF(B73="unattached","",COUNTIF(B$2:B73,B73)))</f>
        <v/>
      </c>
      <c r="F73" s="48" t="str">
        <f>IF(E73=3,SUMIF(B$2:B73,B73,D$2:D73),"")</f>
        <v/>
      </c>
      <c r="G73" s="49" t="str">
        <f t="shared" si="9"/>
        <v/>
      </c>
      <c r="H73" s="49" t="str">
        <f t="shared" si="10"/>
        <v/>
      </c>
      <c r="I73" s="50" t="str">
        <f>IF($E73=2,Finish!H76,"")</f>
        <v/>
      </c>
      <c r="J73" s="49" t="str">
        <f t="shared" si="11"/>
        <v/>
      </c>
      <c r="K73" s="49" t="str">
        <f t="shared" si="12"/>
        <v/>
      </c>
      <c r="L73" s="50" t="str">
        <f>IF($E73=3,Finish!H76,"")</f>
        <v/>
      </c>
    </row>
    <row r="74" spans="1:12" s="49" customFormat="1" x14ac:dyDescent="0.25">
      <c r="A74" s="44" t="str">
        <f t="shared" si="13"/>
        <v>-</v>
      </c>
      <c r="B74" s="45" t="str">
        <f>IF(D74="","",Finish!M77)</f>
        <v>unattached</v>
      </c>
      <c r="C74" s="45" t="str">
        <f>IF(D74="","",Finish!L77)</f>
        <v>William Murgatroyd</v>
      </c>
      <c r="D74" s="46">
        <f>IF(LEFT(Finish!N77,1)&lt;&gt;"L",Finish!H77,"")</f>
        <v>74</v>
      </c>
      <c r="E74" s="47" t="str">
        <f>IF(B74="","",IF(B74="unattached","",COUNTIF(B$2:B74,B74)))</f>
        <v/>
      </c>
      <c r="F74" s="48" t="str">
        <f>IF(E74=3,SUMIF(B$2:B74,B74,D$2:D74),"")</f>
        <v/>
      </c>
      <c r="G74" s="49" t="str">
        <f t="shared" si="9"/>
        <v/>
      </c>
      <c r="H74" s="49" t="str">
        <f t="shared" si="10"/>
        <v/>
      </c>
      <c r="I74" s="50" t="str">
        <f>IF($E74=2,Finish!H77,"")</f>
        <v/>
      </c>
      <c r="J74" s="49" t="str">
        <f t="shared" si="11"/>
        <v/>
      </c>
      <c r="K74" s="49" t="str">
        <f t="shared" si="12"/>
        <v/>
      </c>
      <c r="L74" s="50" t="str">
        <f>IF($E74=3,Finish!H77,"")</f>
        <v/>
      </c>
    </row>
    <row r="75" spans="1:12" s="49" customFormat="1" x14ac:dyDescent="0.25">
      <c r="A75" s="44">
        <f t="shared" si="13"/>
        <v>8</v>
      </c>
      <c r="B75" s="45" t="str">
        <f>IF(D75="","",Finish!M78)</f>
        <v>Radcliffe AC</v>
      </c>
      <c r="C75" s="45" t="str">
        <f>IF(D75="","",Finish!L78)</f>
        <v>Karen Doherty</v>
      </c>
      <c r="D75" s="46">
        <f>IF(LEFT(Finish!N78,1)&lt;&gt;"L",Finish!H78,"")</f>
        <v>75</v>
      </c>
      <c r="E75" s="47">
        <f>IF(B75="","",IF(B75="unattached","",COUNTIF(B$2:B75,B75)))</f>
        <v>3</v>
      </c>
      <c r="F75" s="48">
        <f>IF(E75=3,SUMIF(B$2:B75,B75,D$2:D75),"")</f>
        <v>151</v>
      </c>
      <c r="G75" s="49" t="str">
        <f t="shared" si="9"/>
        <v/>
      </c>
      <c r="H75" s="49" t="str">
        <f t="shared" si="10"/>
        <v/>
      </c>
      <c r="I75" s="50" t="str">
        <f>IF($E75=2,Finish!H78,"")</f>
        <v/>
      </c>
      <c r="J75" s="49" t="str">
        <f t="shared" si="11"/>
        <v>Radcliffe AC</v>
      </c>
      <c r="K75" s="49" t="str">
        <f t="shared" si="12"/>
        <v>Karen Doherty</v>
      </c>
      <c r="L75" s="50">
        <f>IF($E75=3,Finish!H78,"")</f>
        <v>75</v>
      </c>
    </row>
    <row r="76" spans="1:12" s="49" customFormat="1" x14ac:dyDescent="0.25">
      <c r="A76" s="44" t="str">
        <f t="shared" si="13"/>
        <v>-</v>
      </c>
      <c r="B76" s="45" t="str">
        <f>IF(D76="","",Finish!M79)</f>
        <v>WFRA</v>
      </c>
      <c r="C76" s="45" t="str">
        <f>IF(D76="","",Finish!L79)</f>
        <v>Linda Edmondson</v>
      </c>
      <c r="D76" s="46">
        <f>IF(LEFT(Finish!N79,1)&lt;&gt;"L",Finish!H79,"")</f>
        <v>76</v>
      </c>
      <c r="E76" s="47">
        <f>IF(B76="","",IF(B76="unattached","",COUNTIF(B$2:B76,B76)))</f>
        <v>1</v>
      </c>
      <c r="F76" s="48" t="str">
        <f>IF(E76=3,SUMIF(B$2:B76,B76,D$2:D76),"")</f>
        <v/>
      </c>
      <c r="G76" s="49" t="str">
        <f t="shared" si="9"/>
        <v/>
      </c>
      <c r="H76" s="49" t="str">
        <f t="shared" si="10"/>
        <v/>
      </c>
      <c r="I76" s="50" t="str">
        <f>IF($E76=2,Finish!H79,"")</f>
        <v/>
      </c>
      <c r="J76" s="49" t="str">
        <f t="shared" si="11"/>
        <v/>
      </c>
      <c r="K76" s="49" t="str">
        <f t="shared" si="12"/>
        <v/>
      </c>
      <c r="L76" s="50" t="str">
        <f>IF($E76=3,Finish!H79,"")</f>
        <v/>
      </c>
    </row>
    <row r="77" spans="1:12" s="49" customFormat="1" x14ac:dyDescent="0.25">
      <c r="A77" s="44" t="str">
        <f t="shared" si="13"/>
        <v>-</v>
      </c>
      <c r="B77" s="45" t="str">
        <f>IF(D77="","",Finish!M80)</f>
        <v>unattached</v>
      </c>
      <c r="C77" s="45" t="str">
        <f>IF(D77="","",Finish!L80)</f>
        <v>David Banks</v>
      </c>
      <c r="D77" s="46">
        <f>IF(LEFT(Finish!N80,1)&lt;&gt;"L",Finish!H80,"")</f>
        <v>77</v>
      </c>
      <c r="E77" s="47" t="str">
        <f>IF(B77="","",IF(B77="unattached","",COUNTIF(B$2:B77,B77)))</f>
        <v/>
      </c>
      <c r="F77" s="48" t="str">
        <f>IF(E77=3,SUMIF(B$2:B77,B77,D$2:D77),"")</f>
        <v/>
      </c>
      <c r="G77" s="49" t="str">
        <f t="shared" si="9"/>
        <v/>
      </c>
      <c r="H77" s="49" t="str">
        <f t="shared" si="10"/>
        <v/>
      </c>
      <c r="I77" s="50" t="str">
        <f>IF($E77=2,Finish!H80,"")</f>
        <v/>
      </c>
      <c r="J77" s="49" t="str">
        <f t="shared" si="11"/>
        <v/>
      </c>
      <c r="K77" s="49" t="str">
        <f t="shared" si="12"/>
        <v/>
      </c>
      <c r="L77" s="50" t="str">
        <f>IF($E77=3,Finish!H80,"")</f>
        <v/>
      </c>
    </row>
    <row r="78" spans="1:12" s="49" customFormat="1" x14ac:dyDescent="0.25">
      <c r="A78" s="44" t="str">
        <f t="shared" si="13"/>
        <v>-</v>
      </c>
      <c r="B78" s="45" t="str">
        <f>IF(D78="","",Finish!M81)</f>
        <v>Ramsbottom Running Club</v>
      </c>
      <c r="C78" s="45" t="str">
        <f>IF(D78="","",Finish!L81)</f>
        <v>Cecilia Woods</v>
      </c>
      <c r="D78" s="46">
        <f>IF(LEFT(Finish!N81,1)&lt;&gt;"L",Finish!H81,"")</f>
        <v>78</v>
      </c>
      <c r="E78" s="47">
        <f>IF(B78="","",IF(B78="unattached","",COUNTIF(B$2:B78,B78)))</f>
        <v>9</v>
      </c>
      <c r="F78" s="48" t="str">
        <f>IF(E78=3,SUMIF(B$2:B78,B78,D$2:D78),"")</f>
        <v/>
      </c>
      <c r="G78" s="49" t="str">
        <f t="shared" si="9"/>
        <v/>
      </c>
      <c r="H78" s="49" t="str">
        <f t="shared" si="10"/>
        <v/>
      </c>
      <c r="I78" s="50" t="str">
        <f>IF($E78=2,Finish!H81,"")</f>
        <v/>
      </c>
      <c r="J78" s="49" t="str">
        <f t="shared" si="11"/>
        <v/>
      </c>
      <c r="K78" s="49" t="str">
        <f t="shared" si="12"/>
        <v/>
      </c>
      <c r="L78" s="50" t="str">
        <f>IF($E78=3,Finish!H81,"")</f>
        <v/>
      </c>
    </row>
    <row r="79" spans="1:12" s="49" customFormat="1" x14ac:dyDescent="0.25">
      <c r="A79" s="44" t="str">
        <f t="shared" si="13"/>
        <v>-</v>
      </c>
      <c r="B79" s="45" t="str">
        <f>IF(D79="","",Finish!M82)</f>
        <v>Ramsbottom Running Club</v>
      </c>
      <c r="C79" s="45" t="str">
        <f>IF(D79="","",Finish!L82)</f>
        <v>Natalie Ormerod</v>
      </c>
      <c r="D79" s="46">
        <f>IF(LEFT(Finish!N82,1)&lt;&gt;"L",Finish!H82,"")</f>
        <v>79</v>
      </c>
      <c r="E79" s="47">
        <f>IF(B79="","",IF(B79="unattached","",COUNTIF(B$2:B79,B79)))</f>
        <v>10</v>
      </c>
      <c r="F79" s="48" t="str">
        <f>IF(E79=3,SUMIF(B$2:B79,B79,D$2:D79),"")</f>
        <v/>
      </c>
      <c r="G79" s="49" t="str">
        <f t="shared" si="9"/>
        <v/>
      </c>
      <c r="H79" s="49" t="str">
        <f t="shared" si="10"/>
        <v/>
      </c>
      <c r="I79" s="50" t="str">
        <f>IF($E79=2,Finish!H82,"")</f>
        <v/>
      </c>
      <c r="J79" s="49" t="str">
        <f t="shared" si="11"/>
        <v/>
      </c>
      <c r="K79" s="49" t="str">
        <f t="shared" si="12"/>
        <v/>
      </c>
      <c r="L79" s="50" t="str">
        <f>IF($E79=3,Finish!H82,"")</f>
        <v/>
      </c>
    </row>
    <row r="80" spans="1:12" s="49" customFormat="1" x14ac:dyDescent="0.25">
      <c r="A80" s="44" t="str">
        <f t="shared" si="13"/>
        <v>-</v>
      </c>
      <c r="B80" s="45" t="str">
        <f>IF(D80="","",Finish!M83)</f>
        <v>Radcliffe AC</v>
      </c>
      <c r="C80" s="45" t="str">
        <f>IF(D80="","",Finish!L83)</f>
        <v>Stephen Crowe</v>
      </c>
      <c r="D80" s="46">
        <f>IF(LEFT(Finish!N83,1)&lt;&gt;"L",Finish!H83,"")</f>
        <v>80</v>
      </c>
      <c r="E80" s="47">
        <f>IF(B80="","",IF(B80="unattached","",COUNTIF(B$2:B80,B80)))</f>
        <v>4</v>
      </c>
      <c r="F80" s="48" t="str">
        <f>IF(E80=3,SUMIF(B$2:B80,B80,D$2:D80),"")</f>
        <v/>
      </c>
      <c r="G80" s="49" t="str">
        <f t="shared" si="9"/>
        <v/>
      </c>
      <c r="H80" s="49" t="str">
        <f t="shared" si="10"/>
        <v/>
      </c>
      <c r="I80" s="50" t="str">
        <f>IF($E80=2,Finish!H83,"")</f>
        <v/>
      </c>
      <c r="J80" s="49" t="str">
        <f t="shared" si="11"/>
        <v/>
      </c>
      <c r="K80" s="49" t="str">
        <f t="shared" si="12"/>
        <v/>
      </c>
      <c r="L80" s="50" t="str">
        <f>IF($E80=3,Finish!H83,"")</f>
        <v/>
      </c>
    </row>
    <row r="81" spans="1:12" s="49" customFormat="1" x14ac:dyDescent="0.25">
      <c r="A81" s="44" t="str">
        <f t="shared" si="13"/>
        <v>-</v>
      </c>
      <c r="B81" s="45" t="str">
        <f>IF(D81="","",Finish!M84)</f>
        <v>Accrington Road Runners</v>
      </c>
      <c r="C81" s="45" t="str">
        <f>IF(D81="","",Finish!L84)</f>
        <v>Liam Moden</v>
      </c>
      <c r="D81" s="46">
        <f>IF(LEFT(Finish!N84,1)&lt;&gt;"L",Finish!H84,"")</f>
        <v>81</v>
      </c>
      <c r="E81" s="47">
        <f>IF(B81="","",IF(B81="unattached","",COUNTIF(B$2:B81,B81)))</f>
        <v>2</v>
      </c>
      <c r="F81" s="48" t="str">
        <f>IF(E81=3,SUMIF(B$2:B81,B81,D$2:D81),"")</f>
        <v/>
      </c>
      <c r="G81" s="49" t="str">
        <f t="shared" ref="G81:G102" si="14">IF($E81=2,B81,"")</f>
        <v>Accrington Road Runners</v>
      </c>
      <c r="H81" s="49" t="str">
        <f t="shared" ref="H81:H102" si="15">IF($E81=2,C81,"")</f>
        <v>Liam Moden</v>
      </c>
      <c r="I81" s="50">
        <f>IF($E81=2,Finish!H84,"")</f>
        <v>81</v>
      </c>
      <c r="J81" s="49" t="str">
        <f t="shared" ref="J81:J102" si="16">IF($E81=3,B81,"")</f>
        <v/>
      </c>
      <c r="K81" s="49" t="str">
        <f t="shared" ref="K81:K102" si="17">IF($E81=3,C81,"")</f>
        <v/>
      </c>
      <c r="L81" s="50" t="str">
        <f>IF($E81=3,Finish!H84,"")</f>
        <v/>
      </c>
    </row>
    <row r="82" spans="1:12" s="49" customFormat="1" x14ac:dyDescent="0.25">
      <c r="A82" s="44" t="str">
        <f t="shared" si="13"/>
        <v>-</v>
      </c>
      <c r="B82" s="45" t="str">
        <f>IF(D82="","",Finish!M85)</f>
        <v>unattached</v>
      </c>
      <c r="C82" s="45" t="str">
        <f>IF(D82="","",Finish!L85)</f>
        <v>Neil Hargreaves</v>
      </c>
      <c r="D82" s="46">
        <f>IF(LEFT(Finish!N85,1)&lt;&gt;"L",Finish!H85,"")</f>
        <v>82</v>
      </c>
      <c r="E82" s="47" t="str">
        <f>IF(B82="","",IF(B82="unattached","",COUNTIF(B$2:B82,B82)))</f>
        <v/>
      </c>
      <c r="F82" s="48" t="str">
        <f>IF(E82=3,SUMIF(B$2:B82,B82,D$2:D82),"")</f>
        <v/>
      </c>
      <c r="G82" s="49" t="str">
        <f t="shared" si="14"/>
        <v/>
      </c>
      <c r="H82" s="49" t="str">
        <f t="shared" si="15"/>
        <v/>
      </c>
      <c r="I82" s="50" t="str">
        <f>IF($E82=2,Finish!H85,"")</f>
        <v/>
      </c>
      <c r="J82" s="49" t="str">
        <f t="shared" si="16"/>
        <v/>
      </c>
      <c r="K82" s="49" t="str">
        <f t="shared" si="17"/>
        <v/>
      </c>
      <c r="L82" s="50" t="str">
        <f>IF($E82=3,Finish!H85,"")</f>
        <v/>
      </c>
    </row>
    <row r="83" spans="1:12" s="49" customFormat="1" x14ac:dyDescent="0.25">
      <c r="A83" s="44" t="str">
        <f t="shared" si="13"/>
        <v>-</v>
      </c>
      <c r="B83" s="45" t="str">
        <f>IF(D83="","",Finish!M86)</f>
        <v>Rossendale Harriers</v>
      </c>
      <c r="C83" s="45" t="str">
        <f>IF(D83="","",Finish!L86)</f>
        <v>Hilary Farren</v>
      </c>
      <c r="D83" s="46">
        <f>IF(LEFT(Finish!N86,1)&lt;&gt;"L",Finish!H86,"")</f>
        <v>83</v>
      </c>
      <c r="E83" s="47">
        <f>IF(B83="","",IF(B83="unattached","",COUNTIF(B$2:B83,B83)))</f>
        <v>14</v>
      </c>
      <c r="F83" s="48" t="str">
        <f>IF(E83=3,SUMIF(B$2:B83,B83,D$2:D83),"")</f>
        <v/>
      </c>
      <c r="G83" s="49" t="str">
        <f t="shared" si="14"/>
        <v/>
      </c>
      <c r="H83" s="49" t="str">
        <f t="shared" si="15"/>
        <v/>
      </c>
      <c r="I83" s="50" t="str">
        <f>IF($E83=2,Finish!H86,"")</f>
        <v/>
      </c>
      <c r="J83" s="49" t="str">
        <f t="shared" si="16"/>
        <v/>
      </c>
      <c r="K83" s="49" t="str">
        <f t="shared" si="17"/>
        <v/>
      </c>
      <c r="L83" s="50" t="str">
        <f>IF($E83=3,Finish!H86,"")</f>
        <v/>
      </c>
    </row>
    <row r="84" spans="1:12" s="49" customFormat="1" x14ac:dyDescent="0.25">
      <c r="A84" s="44" t="str">
        <f t="shared" si="13"/>
        <v>-</v>
      </c>
      <c r="B84" s="45" t="str">
        <f>IF(D84="","",Finish!M87)</f>
        <v/>
      </c>
      <c r="C84" s="45" t="str">
        <f>IF(D84="","",Finish!L87)</f>
        <v/>
      </c>
      <c r="D84" s="46">
        <f>IF(LEFT(Finish!N87,1)&lt;&gt;"L",Finish!H87,"")</f>
        <v>84</v>
      </c>
      <c r="E84" s="47" t="str">
        <f>IF(B84="","",IF(B84="unattached","",COUNTIF(B$2:B84,B84)))</f>
        <v/>
      </c>
      <c r="F84" s="48" t="str">
        <f>IF(E84=3,SUMIF(B$2:B84,B84,D$2:D84),"")</f>
        <v/>
      </c>
      <c r="G84" s="49" t="str">
        <f t="shared" si="14"/>
        <v/>
      </c>
      <c r="H84" s="49" t="str">
        <f t="shared" si="15"/>
        <v/>
      </c>
      <c r="I84" s="50" t="str">
        <f>IF($E84=2,Finish!H87,"")</f>
        <v/>
      </c>
      <c r="J84" s="49" t="str">
        <f t="shared" si="16"/>
        <v/>
      </c>
      <c r="K84" s="49" t="str">
        <f t="shared" si="17"/>
        <v/>
      </c>
      <c r="L84" s="50" t="str">
        <f>IF($E84=3,Finish!H87,"")</f>
        <v/>
      </c>
    </row>
    <row r="85" spans="1:12" s="49" customFormat="1" x14ac:dyDescent="0.25">
      <c r="A85" s="44" t="str">
        <f t="shared" si="13"/>
        <v>-</v>
      </c>
      <c r="B85" s="45" t="str">
        <f>IF(D85="","",Finish!M88)</f>
        <v/>
      </c>
      <c r="C85" s="45" t="str">
        <f>IF(D85="","",Finish!L88)</f>
        <v/>
      </c>
      <c r="D85" s="46">
        <f>IF(LEFT(Finish!N88,1)&lt;&gt;"L",Finish!H88,"")</f>
        <v>85</v>
      </c>
      <c r="E85" s="47" t="str">
        <f>IF(B85="","",IF(B85="unattached","",COUNTIF(B$2:B85,B85)))</f>
        <v/>
      </c>
      <c r="F85" s="48" t="str">
        <f>IF(E85=3,SUMIF(B$2:B85,B85,D$2:D85),"")</f>
        <v/>
      </c>
      <c r="G85" s="49" t="str">
        <f t="shared" si="14"/>
        <v/>
      </c>
      <c r="H85" s="49" t="str">
        <f t="shared" si="15"/>
        <v/>
      </c>
      <c r="I85" s="50" t="str">
        <f>IF($E85=2,Finish!H88,"")</f>
        <v/>
      </c>
      <c r="J85" s="49" t="str">
        <f t="shared" si="16"/>
        <v/>
      </c>
      <c r="K85" s="49" t="str">
        <f t="shared" si="17"/>
        <v/>
      </c>
      <c r="L85" s="50" t="str">
        <f>IF($E85=3,Finish!H88,"")</f>
        <v/>
      </c>
    </row>
    <row r="86" spans="1:12" s="49" customFormat="1" x14ac:dyDescent="0.25">
      <c r="A86" s="44" t="str">
        <f t="shared" si="13"/>
        <v>-</v>
      </c>
      <c r="B86" s="45" t="str">
        <f>IF(D86="","",Finish!M89)</f>
        <v/>
      </c>
      <c r="C86" s="45" t="str">
        <f>IF(D86="","",Finish!L89)</f>
        <v/>
      </c>
      <c r="D86" s="46">
        <f>IF(LEFT(Finish!N89,1)&lt;&gt;"L",Finish!H89,"")</f>
        <v>86</v>
      </c>
      <c r="E86" s="47" t="str">
        <f>IF(B86="","",IF(B86="unattached","",COUNTIF(B$2:B86,B86)))</f>
        <v/>
      </c>
      <c r="F86" s="48" t="str">
        <f>IF(E86=3,SUMIF(B$2:B86,B86,D$2:D86),"")</f>
        <v/>
      </c>
      <c r="G86" s="49" t="str">
        <f t="shared" si="14"/>
        <v/>
      </c>
      <c r="H86" s="49" t="str">
        <f t="shared" si="15"/>
        <v/>
      </c>
      <c r="I86" s="50" t="str">
        <f>IF($E86=2,Finish!H89,"")</f>
        <v/>
      </c>
      <c r="J86" s="49" t="str">
        <f t="shared" si="16"/>
        <v/>
      </c>
      <c r="K86" s="49" t="str">
        <f t="shared" si="17"/>
        <v/>
      </c>
      <c r="L86" s="50" t="str">
        <f>IF($E86=3,Finish!H89,"")</f>
        <v/>
      </c>
    </row>
    <row r="87" spans="1:12" s="49" customFormat="1" x14ac:dyDescent="0.25">
      <c r="A87" s="44" t="str">
        <f t="shared" si="13"/>
        <v>-</v>
      </c>
      <c r="B87" s="45" t="str">
        <f>IF(D87="","",Finish!M90)</f>
        <v/>
      </c>
      <c r="C87" s="45" t="str">
        <f>IF(D87="","",Finish!L90)</f>
        <v/>
      </c>
      <c r="D87" s="46">
        <f>IF(LEFT(Finish!N90,1)&lt;&gt;"L",Finish!H90,"")</f>
        <v>87</v>
      </c>
      <c r="E87" s="47" t="str">
        <f>IF(B87="","",IF(B87="unattached","",COUNTIF(B$2:B87,B87)))</f>
        <v/>
      </c>
      <c r="F87" s="48" t="str">
        <f>IF(E87=3,SUMIF(B$2:B87,B87,D$2:D87),"")</f>
        <v/>
      </c>
      <c r="G87" s="49" t="str">
        <f t="shared" si="14"/>
        <v/>
      </c>
      <c r="H87" s="49" t="str">
        <f t="shared" si="15"/>
        <v/>
      </c>
      <c r="I87" s="50" t="str">
        <f>IF($E87=2,Finish!H90,"")</f>
        <v/>
      </c>
      <c r="J87" s="49" t="str">
        <f t="shared" si="16"/>
        <v/>
      </c>
      <c r="K87" s="49" t="str">
        <f t="shared" si="17"/>
        <v/>
      </c>
      <c r="L87" s="50" t="str">
        <f>IF($E87=3,Finish!H90,"")</f>
        <v/>
      </c>
    </row>
    <row r="88" spans="1:12" s="49" customFormat="1" x14ac:dyDescent="0.25">
      <c r="A88" s="44" t="str">
        <f t="shared" si="13"/>
        <v>-</v>
      </c>
      <c r="B88" s="45" t="str">
        <f>IF(D88="","",Finish!M91)</f>
        <v/>
      </c>
      <c r="C88" s="45" t="str">
        <f>IF(D88="","",Finish!L91)</f>
        <v/>
      </c>
      <c r="D88" s="46">
        <f>IF(LEFT(Finish!N91,1)&lt;&gt;"L",Finish!H91,"")</f>
        <v>88</v>
      </c>
      <c r="E88" s="47" t="str">
        <f>IF(B88="","",IF(B88="unattached","",COUNTIF(B$2:B88,B88)))</f>
        <v/>
      </c>
      <c r="F88" s="48" t="str">
        <f>IF(E88=3,SUMIF(B$2:B88,B88,D$2:D88),"")</f>
        <v/>
      </c>
      <c r="G88" s="49" t="str">
        <f t="shared" si="14"/>
        <v/>
      </c>
      <c r="H88" s="49" t="str">
        <f t="shared" si="15"/>
        <v/>
      </c>
      <c r="I88" s="50" t="str">
        <f>IF($E88=2,Finish!H91,"")</f>
        <v/>
      </c>
      <c r="J88" s="49" t="str">
        <f t="shared" si="16"/>
        <v/>
      </c>
      <c r="K88" s="49" t="str">
        <f t="shared" si="17"/>
        <v/>
      </c>
      <c r="L88" s="50" t="str">
        <f>IF($E88=3,Finish!H91,"")</f>
        <v/>
      </c>
    </row>
    <row r="89" spans="1:12" s="49" customFormat="1" x14ac:dyDescent="0.25">
      <c r="A89" s="44" t="str">
        <f t="shared" si="13"/>
        <v>-</v>
      </c>
      <c r="B89" s="45" t="str">
        <f>IF(D89="","",Finish!M92)</f>
        <v/>
      </c>
      <c r="C89" s="45" t="str">
        <f>IF(D89="","",Finish!L92)</f>
        <v/>
      </c>
      <c r="D89" s="46">
        <f>IF(LEFT(Finish!N92,1)&lt;&gt;"L",Finish!H92,"")</f>
        <v>89</v>
      </c>
      <c r="E89" s="47" t="str">
        <f>IF(B89="","",IF(B89="unattached","",COUNTIF(B$2:B89,B89)))</f>
        <v/>
      </c>
      <c r="F89" s="48" t="str">
        <f>IF(E89=3,SUMIF(B$2:B89,B89,D$2:D89),"")</f>
        <v/>
      </c>
      <c r="G89" s="49" t="str">
        <f t="shared" si="14"/>
        <v/>
      </c>
      <c r="H89" s="49" t="str">
        <f t="shared" si="15"/>
        <v/>
      </c>
      <c r="I89" s="50" t="str">
        <f>IF($E89=2,Finish!H92,"")</f>
        <v/>
      </c>
      <c r="J89" s="49" t="str">
        <f t="shared" si="16"/>
        <v/>
      </c>
      <c r="K89" s="49" t="str">
        <f t="shared" si="17"/>
        <v/>
      </c>
      <c r="L89" s="50" t="str">
        <f>IF($E89=3,Finish!H92,"")</f>
        <v/>
      </c>
    </row>
    <row r="90" spans="1:12" s="49" customFormat="1" x14ac:dyDescent="0.25">
      <c r="A90" s="44" t="str">
        <f t="shared" si="13"/>
        <v>-</v>
      </c>
      <c r="B90" s="45" t="str">
        <f>IF(D90="","",Finish!M93)</f>
        <v/>
      </c>
      <c r="C90" s="45" t="str">
        <f>IF(D90="","",Finish!L93)</f>
        <v/>
      </c>
      <c r="D90" s="46">
        <f>IF(LEFT(Finish!N93,1)&lt;&gt;"L",Finish!H93,"")</f>
        <v>90</v>
      </c>
      <c r="E90" s="47" t="str">
        <f>IF(B90="","",IF(B90="unattached","",COUNTIF(B$2:B90,B90)))</f>
        <v/>
      </c>
      <c r="F90" s="48" t="str">
        <f>IF(E90=3,SUMIF(B$2:B90,B90,D$2:D90),"")</f>
        <v/>
      </c>
      <c r="G90" s="49" t="str">
        <f t="shared" si="14"/>
        <v/>
      </c>
      <c r="H90" s="49" t="str">
        <f t="shared" si="15"/>
        <v/>
      </c>
      <c r="I90" s="50" t="str">
        <f>IF($E90=2,Finish!H93,"")</f>
        <v/>
      </c>
      <c r="J90" s="49" t="str">
        <f t="shared" si="16"/>
        <v/>
      </c>
      <c r="K90" s="49" t="str">
        <f t="shared" si="17"/>
        <v/>
      </c>
      <c r="L90" s="50" t="str">
        <f>IF($E90=3,Finish!H93,"")</f>
        <v/>
      </c>
    </row>
    <row r="91" spans="1:12" s="49" customFormat="1" x14ac:dyDescent="0.25">
      <c r="A91" s="44" t="str">
        <f t="shared" si="13"/>
        <v>-</v>
      </c>
      <c r="B91" s="45" t="str">
        <f>IF(D91="","",Finish!M94)</f>
        <v/>
      </c>
      <c r="C91" s="45" t="str">
        <f>IF(D91="","",Finish!L94)</f>
        <v/>
      </c>
      <c r="D91" s="46">
        <f>IF(LEFT(Finish!N94,1)&lt;&gt;"L",Finish!H94,"")</f>
        <v>91</v>
      </c>
      <c r="E91" s="47" t="str">
        <f>IF(B91="","",IF(B91="unattached","",COUNTIF(B$2:B91,B91)))</f>
        <v/>
      </c>
      <c r="F91" s="48" t="str">
        <f>IF(E91=3,SUMIF(B$2:B91,B91,D$2:D91),"")</f>
        <v/>
      </c>
      <c r="G91" s="49" t="str">
        <f t="shared" si="14"/>
        <v/>
      </c>
      <c r="H91" s="49" t="str">
        <f t="shared" si="15"/>
        <v/>
      </c>
      <c r="I91" s="50" t="str">
        <f>IF($E91=2,Finish!H94,"")</f>
        <v/>
      </c>
      <c r="J91" s="49" t="str">
        <f t="shared" si="16"/>
        <v/>
      </c>
      <c r="K91" s="49" t="str">
        <f t="shared" si="17"/>
        <v/>
      </c>
      <c r="L91" s="50" t="str">
        <f>IF($E91=3,Finish!H94,"")</f>
        <v/>
      </c>
    </row>
    <row r="92" spans="1:12" s="49" customFormat="1" x14ac:dyDescent="0.25">
      <c r="A92" s="44" t="str">
        <f t="shared" si="13"/>
        <v>-</v>
      </c>
      <c r="B92" s="45" t="str">
        <f>IF(D92="","",Finish!M95)</f>
        <v/>
      </c>
      <c r="C92" s="45" t="str">
        <f>IF(D92="","",Finish!L95)</f>
        <v/>
      </c>
      <c r="D92" s="46">
        <f>IF(LEFT(Finish!N95,1)&lt;&gt;"L",Finish!H95,"")</f>
        <v>92</v>
      </c>
      <c r="E92" s="47" t="str">
        <f>IF(B92="","",IF(B92="unattached","",COUNTIF(B$2:B92,B92)))</f>
        <v/>
      </c>
      <c r="F92" s="48" t="str">
        <f>IF(E92=3,SUMIF(B$2:B92,B92,D$2:D92),"")</f>
        <v/>
      </c>
      <c r="G92" s="49" t="str">
        <f t="shared" si="14"/>
        <v/>
      </c>
      <c r="H92" s="49" t="str">
        <f t="shared" si="15"/>
        <v/>
      </c>
      <c r="I92" s="50" t="str">
        <f>IF($E92=2,Finish!H95,"")</f>
        <v/>
      </c>
      <c r="J92" s="49" t="str">
        <f t="shared" si="16"/>
        <v/>
      </c>
      <c r="K92" s="49" t="str">
        <f t="shared" si="17"/>
        <v/>
      </c>
      <c r="L92" s="50" t="str">
        <f>IF($E92=3,Finish!H95,"")</f>
        <v/>
      </c>
    </row>
    <row r="93" spans="1:12" s="49" customFormat="1" x14ac:dyDescent="0.25">
      <c r="A93" s="44" t="str">
        <f t="shared" si="13"/>
        <v>-</v>
      </c>
      <c r="B93" s="45" t="str">
        <f>IF(D93="","",Finish!M96)</f>
        <v/>
      </c>
      <c r="C93" s="45" t="str">
        <f>IF(D93="","",Finish!L96)</f>
        <v/>
      </c>
      <c r="D93" s="46">
        <f>IF(LEFT(Finish!N96,1)&lt;&gt;"L",Finish!H96,"")</f>
        <v>93</v>
      </c>
      <c r="E93" s="47" t="str">
        <f>IF(B93="","",IF(B93="unattached","",COUNTIF(B$2:B93,B93)))</f>
        <v/>
      </c>
      <c r="F93" s="48" t="str">
        <f>IF(E93=3,SUMIF(B$2:B93,B93,D$2:D93),"")</f>
        <v/>
      </c>
      <c r="G93" s="49" t="str">
        <f t="shared" si="14"/>
        <v/>
      </c>
      <c r="H93" s="49" t="str">
        <f t="shared" si="15"/>
        <v/>
      </c>
      <c r="I93" s="50" t="str">
        <f>IF($E93=2,Finish!H96,"")</f>
        <v/>
      </c>
      <c r="J93" s="49" t="str">
        <f t="shared" si="16"/>
        <v/>
      </c>
      <c r="K93" s="49" t="str">
        <f t="shared" si="17"/>
        <v/>
      </c>
      <c r="L93" s="50" t="str">
        <f>IF($E93=3,Finish!H96,"")</f>
        <v/>
      </c>
    </row>
    <row r="94" spans="1:12" s="49" customFormat="1" x14ac:dyDescent="0.25">
      <c r="A94" s="44" t="str">
        <f t="shared" si="13"/>
        <v>-</v>
      </c>
      <c r="B94" s="45" t="str">
        <f>IF(D94="","",Finish!M97)</f>
        <v/>
      </c>
      <c r="C94" s="45" t="str">
        <f>IF(D94="","",Finish!L97)</f>
        <v/>
      </c>
      <c r="D94" s="46">
        <f>IF(LEFT(Finish!N97,1)&lt;&gt;"L",Finish!H97,"")</f>
        <v>94</v>
      </c>
      <c r="E94" s="47" t="str">
        <f>IF(B94="","",IF(B94="unattached","",COUNTIF(B$2:B94,B94)))</f>
        <v/>
      </c>
      <c r="F94" s="48" t="str">
        <f>IF(E94=3,SUMIF(B$2:B94,B94,D$2:D94),"")</f>
        <v/>
      </c>
      <c r="G94" s="49" t="str">
        <f t="shared" si="14"/>
        <v/>
      </c>
      <c r="H94" s="49" t="str">
        <f t="shared" si="15"/>
        <v/>
      </c>
      <c r="I94" s="50" t="str">
        <f>IF($E94=2,Finish!H97,"")</f>
        <v/>
      </c>
      <c r="J94" s="49" t="str">
        <f t="shared" si="16"/>
        <v/>
      </c>
      <c r="K94" s="49" t="str">
        <f t="shared" si="17"/>
        <v/>
      </c>
      <c r="L94" s="50" t="str">
        <f>IF($E94=3,Finish!H97,"")</f>
        <v/>
      </c>
    </row>
    <row r="95" spans="1:12" s="49" customFormat="1" x14ac:dyDescent="0.25">
      <c r="A95" s="44" t="str">
        <f t="shared" si="13"/>
        <v>-</v>
      </c>
      <c r="B95" s="45" t="str">
        <f>IF(D95="","",Finish!M98)</f>
        <v/>
      </c>
      <c r="C95" s="45" t="str">
        <f>IF(D95="","",Finish!L98)</f>
        <v/>
      </c>
      <c r="D95" s="46">
        <f>IF(LEFT(Finish!N98,1)&lt;&gt;"L",Finish!H98,"")</f>
        <v>95</v>
      </c>
      <c r="E95" s="47" t="str">
        <f>IF(B95="","",IF(B95="unattached","",COUNTIF(B$2:B95,B95)))</f>
        <v/>
      </c>
      <c r="F95" s="48" t="str">
        <f>IF(E95=3,SUMIF(B$2:B95,B95,D$2:D95),"")</f>
        <v/>
      </c>
      <c r="G95" s="49" t="str">
        <f t="shared" si="14"/>
        <v/>
      </c>
      <c r="H95" s="49" t="str">
        <f t="shared" si="15"/>
        <v/>
      </c>
      <c r="I95" s="50" t="str">
        <f>IF($E95=2,Finish!H98,"")</f>
        <v/>
      </c>
      <c r="J95" s="49" t="str">
        <f t="shared" si="16"/>
        <v/>
      </c>
      <c r="K95" s="49" t="str">
        <f t="shared" si="17"/>
        <v/>
      </c>
      <c r="L95" s="50" t="str">
        <f>IF($E95=3,Finish!H98,"")</f>
        <v/>
      </c>
    </row>
    <row r="96" spans="1:12" s="49" customFormat="1" x14ac:dyDescent="0.25">
      <c r="A96" s="44" t="str">
        <f t="shared" si="13"/>
        <v>-</v>
      </c>
      <c r="B96" s="45" t="str">
        <f>IF(D96="","",Finish!M99)</f>
        <v/>
      </c>
      <c r="C96" s="45" t="str">
        <f>IF(D96="","",Finish!L99)</f>
        <v/>
      </c>
      <c r="D96" s="46">
        <f>IF(LEFT(Finish!N99,1)&lt;&gt;"L",Finish!H99,"")</f>
        <v>96</v>
      </c>
      <c r="E96" s="47" t="str">
        <f>IF(B96="","",IF(B96="unattached","",COUNTIF(B$2:B96,B96)))</f>
        <v/>
      </c>
      <c r="F96" s="48" t="str">
        <f>IF(E96=3,SUMIF(B$2:B96,B96,D$2:D96),"")</f>
        <v/>
      </c>
      <c r="G96" s="49" t="str">
        <f t="shared" si="14"/>
        <v/>
      </c>
      <c r="H96" s="49" t="str">
        <f t="shared" si="15"/>
        <v/>
      </c>
      <c r="I96" s="50" t="str">
        <f>IF($E96=2,Finish!H99,"")</f>
        <v/>
      </c>
      <c r="J96" s="49" t="str">
        <f t="shared" si="16"/>
        <v/>
      </c>
      <c r="K96" s="49" t="str">
        <f t="shared" si="17"/>
        <v/>
      </c>
      <c r="L96" s="50" t="str">
        <f>IF($E96=3,Finish!H99,"")</f>
        <v/>
      </c>
    </row>
    <row r="97" spans="1:12" s="49" customFormat="1" x14ac:dyDescent="0.25">
      <c r="A97" s="44" t="str">
        <f t="shared" si="13"/>
        <v>-</v>
      </c>
      <c r="B97" s="45" t="str">
        <f>IF(D97="","",Finish!M100)</f>
        <v/>
      </c>
      <c r="C97" s="45" t="str">
        <f>IF(D97="","",Finish!L100)</f>
        <v/>
      </c>
      <c r="D97" s="46">
        <f>IF(LEFT(Finish!N100,1)&lt;&gt;"L",Finish!H100,"")</f>
        <v>97</v>
      </c>
      <c r="E97" s="47" t="str">
        <f>IF(B97="","",IF(B97="unattached","",COUNTIF(B$2:B97,B97)))</f>
        <v/>
      </c>
      <c r="F97" s="48" t="str">
        <f>IF(E97=3,SUMIF(B$2:B97,B97,D$2:D97),"")</f>
        <v/>
      </c>
      <c r="G97" s="49" t="str">
        <f t="shared" si="14"/>
        <v/>
      </c>
      <c r="H97" s="49" t="str">
        <f t="shared" si="15"/>
        <v/>
      </c>
      <c r="I97" s="50" t="str">
        <f>IF($E97=2,Finish!H100,"")</f>
        <v/>
      </c>
      <c r="J97" s="49" t="str">
        <f t="shared" si="16"/>
        <v/>
      </c>
      <c r="K97" s="49" t="str">
        <f t="shared" si="17"/>
        <v/>
      </c>
      <c r="L97" s="50" t="str">
        <f>IF($E97=3,Finish!H100,"")</f>
        <v/>
      </c>
    </row>
    <row r="98" spans="1:12" s="49" customFormat="1" x14ac:dyDescent="0.25">
      <c r="A98" s="44" t="str">
        <f t="shared" si="13"/>
        <v>-</v>
      </c>
      <c r="B98" s="45" t="str">
        <f>IF(D98="","",Finish!M101)</f>
        <v/>
      </c>
      <c r="C98" s="45" t="str">
        <f>IF(D98="","",Finish!L101)</f>
        <v/>
      </c>
      <c r="D98" s="46">
        <f>IF(LEFT(Finish!N101,1)&lt;&gt;"L",Finish!H101,"")</f>
        <v>98</v>
      </c>
      <c r="E98" s="47" t="str">
        <f>IF(B98="","",IF(B98="unattached","",COUNTIF(B$2:B98,B98)))</f>
        <v/>
      </c>
      <c r="F98" s="48" t="str">
        <f>IF(E98=3,SUMIF(B$2:B98,B98,D$2:D98),"")</f>
        <v/>
      </c>
      <c r="G98" s="49" t="str">
        <f t="shared" si="14"/>
        <v/>
      </c>
      <c r="H98" s="49" t="str">
        <f t="shared" si="15"/>
        <v/>
      </c>
      <c r="I98" s="50" t="str">
        <f>IF($E98=2,Finish!H101,"")</f>
        <v/>
      </c>
      <c r="J98" s="49" t="str">
        <f t="shared" si="16"/>
        <v/>
      </c>
      <c r="K98" s="49" t="str">
        <f t="shared" si="17"/>
        <v/>
      </c>
      <c r="L98" s="50" t="str">
        <f>IF($E98=3,Finish!H101,"")</f>
        <v/>
      </c>
    </row>
    <row r="99" spans="1:12" s="49" customFormat="1" x14ac:dyDescent="0.25">
      <c r="A99" s="44" t="str">
        <f t="shared" si="13"/>
        <v>-</v>
      </c>
      <c r="B99" s="45" t="str">
        <f>IF(D99="","",Finish!M102)</f>
        <v/>
      </c>
      <c r="C99" s="45" t="str">
        <f>IF(D99="","",Finish!L102)</f>
        <v/>
      </c>
      <c r="D99" s="46">
        <f>IF(LEFT(Finish!N102,1)&lt;&gt;"L",Finish!H102,"")</f>
        <v>99</v>
      </c>
      <c r="E99" s="47" t="str">
        <f>IF(B99="","",IF(B99="unattached","",COUNTIF(B$2:B99,B99)))</f>
        <v/>
      </c>
      <c r="F99" s="48" t="str">
        <f>IF(E99=3,SUMIF(B$2:B99,B99,D$2:D99),"")</f>
        <v/>
      </c>
      <c r="G99" s="49" t="str">
        <f t="shared" si="14"/>
        <v/>
      </c>
      <c r="H99" s="49" t="str">
        <f t="shared" si="15"/>
        <v/>
      </c>
      <c r="I99" s="50" t="str">
        <f>IF($E99=2,Finish!H102,"")</f>
        <v/>
      </c>
      <c r="J99" s="49" t="str">
        <f t="shared" si="16"/>
        <v/>
      </c>
      <c r="K99" s="49" t="str">
        <f t="shared" si="17"/>
        <v/>
      </c>
      <c r="L99" s="50" t="str">
        <f>IF($E99=3,Finish!H102,"")</f>
        <v/>
      </c>
    </row>
    <row r="100" spans="1:12" s="49" customFormat="1" x14ac:dyDescent="0.25">
      <c r="A100" s="44" t="str">
        <f t="shared" si="13"/>
        <v>-</v>
      </c>
      <c r="B100" s="45" t="str">
        <f>IF(D100="","",Finish!M103)</f>
        <v/>
      </c>
      <c r="C100" s="45" t="str">
        <f>IF(D100="","",Finish!L103)</f>
        <v/>
      </c>
      <c r="D100" s="46">
        <f>IF(LEFT(Finish!N103,1)&lt;&gt;"L",Finish!H103,"")</f>
        <v>100</v>
      </c>
      <c r="E100" s="47" t="str">
        <f>IF(B100="","",IF(B100="unattached","",COUNTIF(B$2:B100,B100)))</f>
        <v/>
      </c>
      <c r="F100" s="48" t="str">
        <f>IF(E100=3,SUMIF(B$2:B100,B100,D$2:D100),"")</f>
        <v/>
      </c>
      <c r="G100" s="49" t="str">
        <f t="shared" si="14"/>
        <v/>
      </c>
      <c r="H100" s="49" t="str">
        <f t="shared" si="15"/>
        <v/>
      </c>
      <c r="I100" s="50" t="str">
        <f>IF($E100=2,Finish!H103,"")</f>
        <v/>
      </c>
      <c r="J100" s="49" t="str">
        <f t="shared" si="16"/>
        <v/>
      </c>
      <c r="K100" s="49" t="str">
        <f t="shared" si="17"/>
        <v/>
      </c>
      <c r="L100" s="50" t="str">
        <f>IF($E100=3,Finish!H103,"")</f>
        <v/>
      </c>
    </row>
    <row r="101" spans="1:12" s="49" customFormat="1" x14ac:dyDescent="0.25">
      <c r="A101" s="44" t="str">
        <f t="shared" si="13"/>
        <v>-</v>
      </c>
      <c r="B101" s="45" t="str">
        <f>IF(D101="","",Finish!M104)</f>
        <v/>
      </c>
      <c r="C101" s="45" t="str">
        <f>IF(D101="","",Finish!L104)</f>
        <v/>
      </c>
      <c r="D101" s="46">
        <f>IF(LEFT(Finish!N104,1)&lt;&gt;"L",Finish!H104,"")</f>
        <v>101</v>
      </c>
      <c r="E101" s="47" t="str">
        <f>IF(B101="","",IF(B101="unattached","",COUNTIF(B$2:B101,B101)))</f>
        <v/>
      </c>
      <c r="F101" s="48" t="str">
        <f>IF(E101=3,SUMIF(B$2:B101,B101,D$2:D101),"")</f>
        <v/>
      </c>
      <c r="G101" s="49" t="str">
        <f t="shared" si="14"/>
        <v/>
      </c>
      <c r="H101" s="49" t="str">
        <f t="shared" si="15"/>
        <v/>
      </c>
      <c r="I101" s="50" t="str">
        <f>IF($E101=2,Finish!H104,"")</f>
        <v/>
      </c>
      <c r="J101" s="49" t="str">
        <f t="shared" si="16"/>
        <v/>
      </c>
      <c r="K101" s="49" t="str">
        <f t="shared" si="17"/>
        <v/>
      </c>
      <c r="L101" s="50" t="str">
        <f>IF($E101=3,Finish!H104,"")</f>
        <v/>
      </c>
    </row>
    <row r="102" spans="1:12" s="49" customFormat="1" x14ac:dyDescent="0.25">
      <c r="A102" s="44" t="str">
        <f t="shared" si="13"/>
        <v>-</v>
      </c>
      <c r="B102" s="45" t="str">
        <f>IF(D102="","",Finish!M105)</f>
        <v/>
      </c>
      <c r="C102" s="45" t="str">
        <f>IF(D102="","",Finish!L105)</f>
        <v/>
      </c>
      <c r="D102" s="46">
        <f>IF(LEFT(Finish!N105,1)&lt;&gt;"L",Finish!H105,"")</f>
        <v>102</v>
      </c>
      <c r="E102" s="47" t="str">
        <f>IF(B102="","",IF(B102="unattached","",COUNTIF(B$2:B102,B102)))</f>
        <v/>
      </c>
      <c r="F102" s="48" t="str">
        <f>IF(E102=3,SUMIF(B$2:B102,B102,D$2:D102),"")</f>
        <v/>
      </c>
      <c r="G102" s="49" t="str">
        <f t="shared" si="14"/>
        <v/>
      </c>
      <c r="H102" s="49" t="str">
        <f t="shared" si="15"/>
        <v/>
      </c>
      <c r="I102" s="50" t="str">
        <f>IF($E102=2,Finish!H105,"")</f>
        <v/>
      </c>
      <c r="J102" s="49" t="str">
        <f t="shared" si="16"/>
        <v/>
      </c>
      <c r="K102" s="49" t="str">
        <f t="shared" si="17"/>
        <v/>
      </c>
      <c r="L102" s="50" t="str">
        <f>IF($E102=3,Finish!H105,"")</f>
        <v/>
      </c>
    </row>
    <row r="103" spans="1:12" s="49" customFormat="1" x14ac:dyDescent="0.25">
      <c r="A103" s="44" t="str">
        <f t="shared" si="13"/>
        <v>-</v>
      </c>
      <c r="B103" s="45" t="str">
        <f>IF(D103="","",Finish!M106)</f>
        <v/>
      </c>
      <c r="C103" s="45" t="str">
        <f>IF(D103="","",Finish!L106)</f>
        <v/>
      </c>
      <c r="D103" s="46">
        <f>IF(LEFT(Finish!N106,1)&lt;&gt;"L",Finish!H106,"")</f>
        <v>103</v>
      </c>
      <c r="E103" s="47" t="str">
        <f>IF(B103="","",IF(B103="unattached","",COUNTIF(B$2:B103,B103)))</f>
        <v/>
      </c>
      <c r="F103" s="48" t="str">
        <f>IF(E103=3,SUMIF(B$2:B103,B103,D$2:D103),"")</f>
        <v/>
      </c>
      <c r="G103" s="49" t="str">
        <f t="shared" ref="G103:G151" si="18">IF($E103=2,B103,"")</f>
        <v/>
      </c>
      <c r="H103" s="49" t="str">
        <f t="shared" ref="H103:H151" si="19">IF($E103=2,C103,"")</f>
        <v/>
      </c>
      <c r="I103" s="50" t="str">
        <f>IF($E103=2,Finish!H106,"")</f>
        <v/>
      </c>
      <c r="J103" s="49" t="str">
        <f t="shared" ref="J103:J151" si="20">IF($E103=3,B103,"")</f>
        <v/>
      </c>
      <c r="K103" s="49" t="str">
        <f t="shared" ref="K103:K151" si="21">IF($E103=3,C103,"")</f>
        <v/>
      </c>
      <c r="L103" s="50" t="str">
        <f>IF($E103=3,Finish!H106,"")</f>
        <v/>
      </c>
    </row>
    <row r="104" spans="1:12" s="49" customFormat="1" x14ac:dyDescent="0.25">
      <c r="A104" s="44" t="str">
        <f t="shared" si="13"/>
        <v>-</v>
      </c>
      <c r="B104" s="45" t="str">
        <f>IF(D104="","",Finish!M107)</f>
        <v/>
      </c>
      <c r="C104" s="45" t="str">
        <f>IF(D104="","",Finish!L107)</f>
        <v/>
      </c>
      <c r="D104" s="46">
        <f>IF(LEFT(Finish!N107,1)&lt;&gt;"L",Finish!H107,"")</f>
        <v>104</v>
      </c>
      <c r="E104" s="47" t="str">
        <f>IF(B104="","",IF(B104="unattached","",COUNTIF(B$2:B104,B104)))</f>
        <v/>
      </c>
      <c r="F104" s="48" t="str">
        <f>IF(E104=3,SUMIF(B$2:B104,B104,D$2:D104),"")</f>
        <v/>
      </c>
      <c r="G104" s="49" t="str">
        <f t="shared" si="18"/>
        <v/>
      </c>
      <c r="H104" s="49" t="str">
        <f t="shared" si="19"/>
        <v/>
      </c>
      <c r="I104" s="50" t="str">
        <f>IF($E104=2,Finish!H107,"")</f>
        <v/>
      </c>
      <c r="J104" s="49" t="str">
        <f t="shared" si="20"/>
        <v/>
      </c>
      <c r="K104" s="49" t="str">
        <f t="shared" si="21"/>
        <v/>
      </c>
      <c r="L104" s="50" t="str">
        <f>IF($E104=3,Finish!H107,"")</f>
        <v/>
      </c>
    </row>
    <row r="105" spans="1:12" s="49" customFormat="1" x14ac:dyDescent="0.25">
      <c r="A105" s="44" t="str">
        <f t="shared" si="13"/>
        <v>-</v>
      </c>
      <c r="B105" s="45" t="str">
        <f>IF(D105="","",Finish!M108)</f>
        <v/>
      </c>
      <c r="C105" s="45" t="str">
        <f>IF(D105="","",Finish!L108)</f>
        <v/>
      </c>
      <c r="D105" s="46">
        <f>IF(LEFT(Finish!N108,1)&lt;&gt;"L",Finish!H108,"")</f>
        <v>105</v>
      </c>
      <c r="E105" s="47" t="str">
        <f>IF(B105="","",IF(B105="unattached","",COUNTIF(B$2:B105,B105)))</f>
        <v/>
      </c>
      <c r="F105" s="48" t="str">
        <f>IF(E105=3,SUMIF(B$2:B105,B105,D$2:D105),"")</f>
        <v/>
      </c>
      <c r="G105" s="49" t="str">
        <f t="shared" si="18"/>
        <v/>
      </c>
      <c r="H105" s="49" t="str">
        <f t="shared" si="19"/>
        <v/>
      </c>
      <c r="I105" s="50" t="str">
        <f>IF($E105=2,Finish!H108,"")</f>
        <v/>
      </c>
      <c r="J105" s="49" t="str">
        <f t="shared" si="20"/>
        <v/>
      </c>
      <c r="K105" s="49" t="str">
        <f t="shared" si="21"/>
        <v/>
      </c>
      <c r="L105" s="50" t="str">
        <f>IF($E105=3,Finish!H108,"")</f>
        <v/>
      </c>
    </row>
    <row r="106" spans="1:12" s="49" customFormat="1" x14ac:dyDescent="0.25">
      <c r="A106" s="44" t="str">
        <f t="shared" si="13"/>
        <v>-</v>
      </c>
      <c r="B106" s="45" t="str">
        <f>IF(D106="","",Finish!M109)</f>
        <v/>
      </c>
      <c r="C106" s="45" t="str">
        <f>IF(D106="","",Finish!L109)</f>
        <v/>
      </c>
      <c r="D106" s="46">
        <f>IF(LEFT(Finish!N109,1)&lt;&gt;"L",Finish!H109,"")</f>
        <v>106</v>
      </c>
      <c r="E106" s="47" t="str">
        <f>IF(B106="","",IF(B106="unattached","",COUNTIF(B$2:B106,B106)))</f>
        <v/>
      </c>
      <c r="F106" s="48" t="str">
        <f>IF(E106=3,SUMIF(B$2:B106,B106,D$2:D106),"")</f>
        <v/>
      </c>
      <c r="G106" s="49" t="str">
        <f t="shared" si="18"/>
        <v/>
      </c>
      <c r="H106" s="49" t="str">
        <f t="shared" si="19"/>
        <v/>
      </c>
      <c r="I106" s="50" t="str">
        <f>IF($E106=2,Finish!H109,"")</f>
        <v/>
      </c>
      <c r="J106" s="49" t="str">
        <f t="shared" si="20"/>
        <v/>
      </c>
      <c r="K106" s="49" t="str">
        <f t="shared" si="21"/>
        <v/>
      </c>
      <c r="L106" s="50" t="str">
        <f>IF($E106=3,Finish!H109,"")</f>
        <v/>
      </c>
    </row>
    <row r="107" spans="1:12" s="49" customFormat="1" x14ac:dyDescent="0.25">
      <c r="A107" s="44" t="str">
        <f t="shared" si="13"/>
        <v>-</v>
      </c>
      <c r="B107" s="45" t="str">
        <f>IF(D107="","",Finish!M110)</f>
        <v/>
      </c>
      <c r="C107" s="45" t="str">
        <f>IF(D107="","",Finish!L110)</f>
        <v/>
      </c>
      <c r="D107" s="46">
        <f>IF(LEFT(Finish!N110,1)&lt;&gt;"L",Finish!H110,"")</f>
        <v>107</v>
      </c>
      <c r="E107" s="47" t="str">
        <f>IF(B107="","",IF(B107="unattached","",COUNTIF(B$2:B107,B107)))</f>
        <v/>
      </c>
      <c r="F107" s="48" t="str">
        <f>IF(E107=3,SUMIF(B$2:B107,B107,D$2:D107),"")</f>
        <v/>
      </c>
      <c r="G107" s="49" t="str">
        <f t="shared" si="18"/>
        <v/>
      </c>
      <c r="H107" s="49" t="str">
        <f t="shared" si="19"/>
        <v/>
      </c>
      <c r="I107" s="50" t="str">
        <f>IF($E107=2,Finish!H110,"")</f>
        <v/>
      </c>
      <c r="J107" s="49" t="str">
        <f t="shared" si="20"/>
        <v/>
      </c>
      <c r="K107" s="49" t="str">
        <f t="shared" si="21"/>
        <v/>
      </c>
      <c r="L107" s="50" t="str">
        <f>IF($E107=3,Finish!H110,"")</f>
        <v/>
      </c>
    </row>
    <row r="108" spans="1:12" s="49" customFormat="1" x14ac:dyDescent="0.25">
      <c r="A108" s="44" t="str">
        <f t="shared" si="13"/>
        <v>-</v>
      </c>
      <c r="B108" s="45" t="str">
        <f>IF(D108="","",Finish!M111)</f>
        <v/>
      </c>
      <c r="C108" s="45" t="str">
        <f>IF(D108="","",Finish!L111)</f>
        <v/>
      </c>
      <c r="D108" s="46">
        <f>IF(LEFT(Finish!N111,1)&lt;&gt;"L",Finish!H111,"")</f>
        <v>108</v>
      </c>
      <c r="E108" s="47" t="str">
        <f>IF(B108="","",IF(B108="unattached","",COUNTIF(B$2:B108,B108)))</f>
        <v/>
      </c>
      <c r="F108" s="48" t="str">
        <f>IF(E108=3,SUMIF(B$2:B108,B108,D$2:D108),"")</f>
        <v/>
      </c>
      <c r="G108" s="49" t="str">
        <f t="shared" si="18"/>
        <v/>
      </c>
      <c r="H108" s="49" t="str">
        <f t="shared" si="19"/>
        <v/>
      </c>
      <c r="I108" s="50" t="str">
        <f>IF($E108=2,Finish!H111,"")</f>
        <v/>
      </c>
      <c r="J108" s="49" t="str">
        <f t="shared" si="20"/>
        <v/>
      </c>
      <c r="K108" s="49" t="str">
        <f t="shared" si="21"/>
        <v/>
      </c>
      <c r="L108" s="50" t="str">
        <f>IF($E108=3,Finish!H111,"")</f>
        <v/>
      </c>
    </row>
    <row r="109" spans="1:12" s="49" customFormat="1" x14ac:dyDescent="0.25">
      <c r="A109" s="44" t="str">
        <f t="shared" si="13"/>
        <v>-</v>
      </c>
      <c r="B109" s="45" t="str">
        <f>IF(D109="","",Finish!M112)</f>
        <v/>
      </c>
      <c r="C109" s="45" t="str">
        <f>IF(D109="","",Finish!L112)</f>
        <v/>
      </c>
      <c r="D109" s="46">
        <f>IF(LEFT(Finish!N112,1)&lt;&gt;"L",Finish!H112,"")</f>
        <v>109</v>
      </c>
      <c r="E109" s="47" t="str">
        <f>IF(B109="","",IF(B109="unattached","",COUNTIF(B$2:B109,B109)))</f>
        <v/>
      </c>
      <c r="F109" s="48" t="str">
        <f>IF(E109=3,SUMIF(B$2:B109,B109,D$2:D109),"")</f>
        <v/>
      </c>
      <c r="G109" s="49" t="str">
        <f t="shared" si="18"/>
        <v/>
      </c>
      <c r="H109" s="49" t="str">
        <f t="shared" si="19"/>
        <v/>
      </c>
      <c r="I109" s="50" t="str">
        <f>IF($E109=2,Finish!H112,"")</f>
        <v/>
      </c>
      <c r="J109" s="49" t="str">
        <f t="shared" si="20"/>
        <v/>
      </c>
      <c r="K109" s="49" t="str">
        <f t="shared" si="21"/>
        <v/>
      </c>
      <c r="L109" s="50" t="str">
        <f>IF($E109=3,Finish!H112,"")</f>
        <v/>
      </c>
    </row>
    <row r="110" spans="1:12" s="49" customFormat="1" x14ac:dyDescent="0.25">
      <c r="A110" s="44" t="str">
        <f t="shared" si="13"/>
        <v>-</v>
      </c>
      <c r="B110" s="45" t="str">
        <f>IF(D110="","",Finish!M113)</f>
        <v/>
      </c>
      <c r="C110" s="45" t="str">
        <f>IF(D110="","",Finish!L113)</f>
        <v/>
      </c>
      <c r="D110" s="46">
        <f>IF(LEFT(Finish!N113,1)&lt;&gt;"L",Finish!H113,"")</f>
        <v>110</v>
      </c>
      <c r="E110" s="47" t="str">
        <f>IF(B110="","",IF(B110="unattached","",COUNTIF(B$2:B110,B110)))</f>
        <v/>
      </c>
      <c r="F110" s="48" t="str">
        <f>IF(E110=3,SUMIF(B$2:B110,B110,D$2:D110),"")</f>
        <v/>
      </c>
      <c r="G110" s="49" t="str">
        <f t="shared" si="18"/>
        <v/>
      </c>
      <c r="H110" s="49" t="str">
        <f t="shared" si="19"/>
        <v/>
      </c>
      <c r="I110" s="50" t="str">
        <f>IF($E110=2,Finish!H113,"")</f>
        <v/>
      </c>
      <c r="J110" s="49" t="str">
        <f t="shared" si="20"/>
        <v/>
      </c>
      <c r="K110" s="49" t="str">
        <f t="shared" si="21"/>
        <v/>
      </c>
      <c r="L110" s="50" t="str">
        <f>IF($E110=3,Finish!H113,"")</f>
        <v/>
      </c>
    </row>
    <row r="111" spans="1:12" s="49" customFormat="1" x14ac:dyDescent="0.25">
      <c r="A111" s="44" t="str">
        <f t="shared" si="13"/>
        <v>-</v>
      </c>
      <c r="B111" s="45" t="str">
        <f>IF(D111="","",Finish!M114)</f>
        <v/>
      </c>
      <c r="C111" s="45" t="str">
        <f>IF(D111="","",Finish!L114)</f>
        <v/>
      </c>
      <c r="D111" s="46">
        <f>IF(LEFT(Finish!N114,1)&lt;&gt;"L",Finish!H114,"")</f>
        <v>111</v>
      </c>
      <c r="E111" s="47" t="str">
        <f>IF(B111="","",IF(B111="unattached","",COUNTIF(B$2:B111,B111)))</f>
        <v/>
      </c>
      <c r="F111" s="48" t="str">
        <f>IF(E111=3,SUMIF(B$2:B111,B111,D$2:D111),"")</f>
        <v/>
      </c>
      <c r="G111" s="49" t="str">
        <f t="shared" si="18"/>
        <v/>
      </c>
      <c r="H111" s="49" t="str">
        <f t="shared" si="19"/>
        <v/>
      </c>
      <c r="I111" s="50" t="str">
        <f>IF($E111=2,Finish!H114,"")</f>
        <v/>
      </c>
      <c r="J111" s="49" t="str">
        <f t="shared" si="20"/>
        <v/>
      </c>
      <c r="K111" s="49" t="str">
        <f t="shared" si="21"/>
        <v/>
      </c>
      <c r="L111" s="50" t="str">
        <f>IF($E111=3,Finish!H114,"")</f>
        <v/>
      </c>
    </row>
    <row r="112" spans="1:12" s="49" customFormat="1" x14ac:dyDescent="0.25">
      <c r="A112" s="44" t="str">
        <f t="shared" si="13"/>
        <v>-</v>
      </c>
      <c r="B112" s="45" t="str">
        <f>IF(D112="","",Finish!M115)</f>
        <v/>
      </c>
      <c r="C112" s="45" t="str">
        <f>IF(D112="","",Finish!L115)</f>
        <v/>
      </c>
      <c r="D112" s="46">
        <f>IF(LEFT(Finish!N115,1)&lt;&gt;"L",Finish!H115,"")</f>
        <v>112</v>
      </c>
      <c r="E112" s="47" t="str">
        <f>IF(B112="","",IF(B112="unattached","",COUNTIF(B$2:B112,B112)))</f>
        <v/>
      </c>
      <c r="F112" s="48" t="str">
        <f>IF(E112=3,SUMIF(B$2:B112,B112,D$2:D112),"")</f>
        <v/>
      </c>
      <c r="G112" s="49" t="str">
        <f t="shared" si="18"/>
        <v/>
      </c>
      <c r="H112" s="49" t="str">
        <f t="shared" si="19"/>
        <v/>
      </c>
      <c r="I112" s="50" t="str">
        <f>IF($E112=2,Finish!H115,"")</f>
        <v/>
      </c>
      <c r="J112" s="49" t="str">
        <f t="shared" si="20"/>
        <v/>
      </c>
      <c r="K112" s="49" t="str">
        <f t="shared" si="21"/>
        <v/>
      </c>
      <c r="L112" s="50" t="str">
        <f>IF($E112=3,Finish!H115,"")</f>
        <v/>
      </c>
    </row>
    <row r="113" spans="1:12" s="49" customFormat="1" x14ac:dyDescent="0.25">
      <c r="A113" s="44" t="str">
        <f t="shared" si="13"/>
        <v>-</v>
      </c>
      <c r="B113" s="45" t="str">
        <f>IF(D113="","",Finish!M116)</f>
        <v/>
      </c>
      <c r="C113" s="45" t="str">
        <f>IF(D113="","",Finish!L116)</f>
        <v/>
      </c>
      <c r="D113" s="46">
        <f>IF(LEFT(Finish!N116,1)&lt;&gt;"L",Finish!H116,"")</f>
        <v>113</v>
      </c>
      <c r="E113" s="47" t="str">
        <f>IF(B113="","",IF(B113="unattached","",COUNTIF(B$2:B113,B113)))</f>
        <v/>
      </c>
      <c r="F113" s="48" t="str">
        <f>IF(E113=3,SUMIF(B$2:B113,B113,D$2:D113),"")</f>
        <v/>
      </c>
      <c r="G113" s="49" t="str">
        <f t="shared" si="18"/>
        <v/>
      </c>
      <c r="H113" s="49" t="str">
        <f t="shared" si="19"/>
        <v/>
      </c>
      <c r="I113" s="50" t="str">
        <f>IF($E113=2,Finish!H116,"")</f>
        <v/>
      </c>
      <c r="J113" s="49" t="str">
        <f t="shared" si="20"/>
        <v/>
      </c>
      <c r="K113" s="49" t="str">
        <f t="shared" si="21"/>
        <v/>
      </c>
      <c r="L113" s="50" t="str">
        <f>IF($E113=3,Finish!H116,"")</f>
        <v/>
      </c>
    </row>
    <row r="114" spans="1:12" s="49" customFormat="1" x14ac:dyDescent="0.25">
      <c r="A114" s="44" t="str">
        <f t="shared" si="13"/>
        <v>-</v>
      </c>
      <c r="B114" s="45" t="str">
        <f>IF(D114="","",Finish!M117)</f>
        <v/>
      </c>
      <c r="C114" s="45" t="str">
        <f>IF(D114="","",Finish!L117)</f>
        <v/>
      </c>
      <c r="D114" s="46">
        <f>IF(LEFT(Finish!N117,1)&lt;&gt;"L",Finish!H117,"")</f>
        <v>114</v>
      </c>
      <c r="E114" s="47" t="str">
        <f>IF(B114="","",IF(B114="unattached","",COUNTIF(B$2:B114,B114)))</f>
        <v/>
      </c>
      <c r="F114" s="48" t="str">
        <f>IF(E114=3,SUMIF(B$2:B114,B114,D$2:D114),"")</f>
        <v/>
      </c>
      <c r="G114" s="49" t="str">
        <f t="shared" si="18"/>
        <v/>
      </c>
      <c r="H114" s="49" t="str">
        <f t="shared" si="19"/>
        <v/>
      </c>
      <c r="I114" s="50" t="str">
        <f>IF($E114=2,Finish!H117,"")</f>
        <v/>
      </c>
      <c r="J114" s="49" t="str">
        <f t="shared" si="20"/>
        <v/>
      </c>
      <c r="K114" s="49" t="str">
        <f t="shared" si="21"/>
        <v/>
      </c>
      <c r="L114" s="50" t="str">
        <f>IF($E114=3,Finish!H117,"")</f>
        <v/>
      </c>
    </row>
    <row r="115" spans="1:12" s="49" customFormat="1" x14ac:dyDescent="0.25">
      <c r="A115" s="44" t="str">
        <f t="shared" si="13"/>
        <v>-</v>
      </c>
      <c r="B115" s="45" t="str">
        <f>IF(D115="","",Finish!M118)</f>
        <v/>
      </c>
      <c r="C115" s="45" t="str">
        <f>IF(D115="","",Finish!L118)</f>
        <v/>
      </c>
      <c r="D115" s="46">
        <f>IF(LEFT(Finish!N118,1)&lt;&gt;"L",Finish!H118,"")</f>
        <v>115</v>
      </c>
      <c r="E115" s="47" t="str">
        <f>IF(B115="","",IF(B115="unattached","",COUNTIF(B$2:B115,B115)))</f>
        <v/>
      </c>
      <c r="F115" s="48" t="str">
        <f>IF(E115=3,SUMIF(B$2:B115,B115,D$2:D115),"")</f>
        <v/>
      </c>
      <c r="G115" s="49" t="str">
        <f t="shared" si="18"/>
        <v/>
      </c>
      <c r="H115" s="49" t="str">
        <f t="shared" si="19"/>
        <v/>
      </c>
      <c r="I115" s="50" t="str">
        <f>IF($E115=2,Finish!H118,"")</f>
        <v/>
      </c>
      <c r="J115" s="49" t="str">
        <f t="shared" si="20"/>
        <v/>
      </c>
      <c r="K115" s="49" t="str">
        <f t="shared" si="21"/>
        <v/>
      </c>
      <c r="L115" s="50" t="str">
        <f>IF($E115=3,Finish!H118,"")</f>
        <v/>
      </c>
    </row>
    <row r="116" spans="1:12" s="49" customFormat="1" x14ac:dyDescent="0.25">
      <c r="A116" s="44" t="str">
        <f t="shared" si="13"/>
        <v>-</v>
      </c>
      <c r="B116" s="45" t="str">
        <f>IF(D116="","",Finish!M119)</f>
        <v/>
      </c>
      <c r="C116" s="45" t="str">
        <f>IF(D116="","",Finish!L119)</f>
        <v/>
      </c>
      <c r="D116" s="46">
        <f>IF(LEFT(Finish!N119,1)&lt;&gt;"L",Finish!H119,"")</f>
        <v>116</v>
      </c>
      <c r="E116" s="47" t="str">
        <f>IF(B116="","",IF(B116="unattached","",COUNTIF(B$2:B116,B116)))</f>
        <v/>
      </c>
      <c r="F116" s="48" t="str">
        <f>IF(E116=3,SUMIF(B$2:B116,B116,D$2:D116),"")</f>
        <v/>
      </c>
      <c r="G116" s="49" t="str">
        <f t="shared" si="18"/>
        <v/>
      </c>
      <c r="H116" s="49" t="str">
        <f t="shared" si="19"/>
        <v/>
      </c>
      <c r="I116" s="50" t="str">
        <f>IF($E116=2,Finish!H119,"")</f>
        <v/>
      </c>
      <c r="J116" s="49" t="str">
        <f t="shared" si="20"/>
        <v/>
      </c>
      <c r="K116" s="49" t="str">
        <f t="shared" si="21"/>
        <v/>
      </c>
      <c r="L116" s="50" t="str">
        <f>IF($E116=3,Finish!H119,"")</f>
        <v/>
      </c>
    </row>
    <row r="117" spans="1:12" s="49" customFormat="1" x14ac:dyDescent="0.25">
      <c r="A117" s="44" t="str">
        <f t="shared" si="13"/>
        <v>-</v>
      </c>
      <c r="B117" s="45" t="str">
        <f>IF(D117="","",Finish!M120)</f>
        <v/>
      </c>
      <c r="C117" s="45" t="str">
        <f>IF(D117="","",Finish!L120)</f>
        <v/>
      </c>
      <c r="D117" s="46">
        <f>IF(LEFT(Finish!N120,1)&lt;&gt;"L",Finish!H120,"")</f>
        <v>117</v>
      </c>
      <c r="E117" s="47" t="str">
        <f>IF(B117="","",IF(B117="unattached","",COUNTIF(B$2:B117,B117)))</f>
        <v/>
      </c>
      <c r="F117" s="48" t="str">
        <f>IF(E117=3,SUMIF(B$2:B117,B117,D$2:D117),"")</f>
        <v/>
      </c>
      <c r="G117" s="49" t="str">
        <f t="shared" si="18"/>
        <v/>
      </c>
      <c r="H117" s="49" t="str">
        <f t="shared" si="19"/>
        <v/>
      </c>
      <c r="I117" s="50" t="str">
        <f>IF($E117=2,Finish!H120,"")</f>
        <v/>
      </c>
      <c r="J117" s="49" t="str">
        <f t="shared" si="20"/>
        <v/>
      </c>
      <c r="K117" s="49" t="str">
        <f t="shared" si="21"/>
        <v/>
      </c>
      <c r="L117" s="50" t="str">
        <f>IF($E117=3,Finish!H120,"")</f>
        <v/>
      </c>
    </row>
    <row r="118" spans="1:12" s="49" customFormat="1" x14ac:dyDescent="0.25">
      <c r="A118" s="44" t="str">
        <f t="shared" si="13"/>
        <v>-</v>
      </c>
      <c r="B118" s="45" t="str">
        <f>IF(D118="","",Finish!M121)</f>
        <v/>
      </c>
      <c r="C118" s="45" t="str">
        <f>IF(D118="","",Finish!L121)</f>
        <v/>
      </c>
      <c r="D118" s="46">
        <f>IF(LEFT(Finish!N121,1)&lt;&gt;"L",Finish!H121,"")</f>
        <v>118</v>
      </c>
      <c r="E118" s="47" t="str">
        <f>IF(B118="","",IF(B118="unattached","",COUNTIF(B$2:B118,B118)))</f>
        <v/>
      </c>
      <c r="F118" s="48" t="str">
        <f>IF(E118=3,SUMIF(B$2:B118,B118,D$2:D118),"")</f>
        <v/>
      </c>
      <c r="G118" s="49" t="str">
        <f t="shared" si="18"/>
        <v/>
      </c>
      <c r="H118" s="49" t="str">
        <f t="shared" si="19"/>
        <v/>
      </c>
      <c r="I118" s="50" t="str">
        <f>IF($E118=2,Finish!H121,"")</f>
        <v/>
      </c>
      <c r="J118" s="49" t="str">
        <f t="shared" si="20"/>
        <v/>
      </c>
      <c r="K118" s="49" t="str">
        <f t="shared" si="21"/>
        <v/>
      </c>
      <c r="L118" s="50" t="str">
        <f>IF($E118=3,Finish!H121,"")</f>
        <v/>
      </c>
    </row>
    <row r="119" spans="1:12" s="49" customFormat="1" x14ac:dyDescent="0.25">
      <c r="A119" s="44" t="str">
        <f t="shared" si="13"/>
        <v>-</v>
      </c>
      <c r="B119" s="45" t="str">
        <f>IF(D119="","",Finish!M122)</f>
        <v/>
      </c>
      <c r="C119" s="45" t="str">
        <f>IF(D119="","",Finish!L122)</f>
        <v/>
      </c>
      <c r="D119" s="46">
        <f>IF(LEFT(Finish!N122,1)&lt;&gt;"L",Finish!H122,"")</f>
        <v>119</v>
      </c>
      <c r="E119" s="47" t="str">
        <f>IF(B119="","",IF(B119="unattached","",COUNTIF(B$2:B119,B119)))</f>
        <v/>
      </c>
      <c r="F119" s="48" t="str">
        <f>IF(E119=3,SUMIF(B$2:B119,B119,D$2:D119),"")</f>
        <v/>
      </c>
      <c r="G119" s="49" t="str">
        <f t="shared" si="18"/>
        <v/>
      </c>
      <c r="H119" s="49" t="str">
        <f t="shared" si="19"/>
        <v/>
      </c>
      <c r="I119" s="50" t="str">
        <f>IF($E119=2,Finish!H122,"")</f>
        <v/>
      </c>
      <c r="J119" s="49" t="str">
        <f t="shared" si="20"/>
        <v/>
      </c>
      <c r="K119" s="49" t="str">
        <f t="shared" si="21"/>
        <v/>
      </c>
      <c r="L119" s="50" t="str">
        <f>IF($E119=3,Finish!H122,"")</f>
        <v/>
      </c>
    </row>
    <row r="120" spans="1:12" s="49" customFormat="1" x14ac:dyDescent="0.25">
      <c r="A120" s="44" t="str">
        <f t="shared" si="13"/>
        <v>-</v>
      </c>
      <c r="B120" s="45" t="str">
        <f>IF(D120="","",Finish!M123)</f>
        <v/>
      </c>
      <c r="C120" s="45" t="str">
        <f>IF(D120="","",Finish!L123)</f>
        <v/>
      </c>
      <c r="D120" s="46">
        <f>IF(LEFT(Finish!N123,1)&lt;&gt;"L",Finish!H123,"")</f>
        <v>120</v>
      </c>
      <c r="E120" s="47" t="str">
        <f>IF(B120="","",IF(B120="unattached","",COUNTIF(B$2:B120,B120)))</f>
        <v/>
      </c>
      <c r="F120" s="48" t="str">
        <f>IF(E120=3,SUMIF(B$2:B120,B120,D$2:D120),"")</f>
        <v/>
      </c>
      <c r="G120" s="49" t="str">
        <f t="shared" si="18"/>
        <v/>
      </c>
      <c r="H120" s="49" t="str">
        <f t="shared" si="19"/>
        <v/>
      </c>
      <c r="I120" s="50" t="str">
        <f>IF($E120=2,Finish!H123,"")</f>
        <v/>
      </c>
      <c r="J120" s="49" t="str">
        <f t="shared" si="20"/>
        <v/>
      </c>
      <c r="K120" s="49" t="str">
        <f t="shared" si="21"/>
        <v/>
      </c>
      <c r="L120" s="50" t="str">
        <f>IF($E120=3,Finish!H123,"")</f>
        <v/>
      </c>
    </row>
    <row r="121" spans="1:12" s="49" customFormat="1" x14ac:dyDescent="0.25">
      <c r="A121" s="44" t="str">
        <f t="shared" si="13"/>
        <v>-</v>
      </c>
      <c r="B121" s="45" t="str">
        <f>IF(D121="","",Finish!M124)</f>
        <v/>
      </c>
      <c r="C121" s="45" t="str">
        <f>IF(D121="","",Finish!L124)</f>
        <v/>
      </c>
      <c r="D121" s="46">
        <f>IF(LEFT(Finish!N124,1)&lt;&gt;"L",Finish!H124,"")</f>
        <v>121</v>
      </c>
      <c r="E121" s="47" t="str">
        <f>IF(B121="","",IF(B121="unattached","",COUNTIF(B$2:B121,B121)))</f>
        <v/>
      </c>
      <c r="F121" s="48" t="str">
        <f>IF(E121=3,SUMIF(B$2:B121,B121,D$2:D121),"")</f>
        <v/>
      </c>
      <c r="G121" s="49" t="str">
        <f t="shared" si="18"/>
        <v/>
      </c>
      <c r="H121" s="49" t="str">
        <f t="shared" si="19"/>
        <v/>
      </c>
      <c r="I121" s="50" t="str">
        <f>IF($E121=2,Finish!H124,"")</f>
        <v/>
      </c>
      <c r="J121" s="49" t="str">
        <f t="shared" si="20"/>
        <v/>
      </c>
      <c r="K121" s="49" t="str">
        <f t="shared" si="21"/>
        <v/>
      </c>
      <c r="L121" s="50" t="str">
        <f>IF($E121=3,Finish!H124,"")</f>
        <v/>
      </c>
    </row>
    <row r="122" spans="1:12" s="49" customFormat="1" x14ac:dyDescent="0.25">
      <c r="A122" s="44" t="str">
        <f t="shared" si="13"/>
        <v>-</v>
      </c>
      <c r="B122" s="45" t="str">
        <f>IF(D122="","",Finish!M125)</f>
        <v/>
      </c>
      <c r="C122" s="45" t="str">
        <f>IF(D122="","",Finish!L125)</f>
        <v/>
      </c>
      <c r="D122" s="46">
        <f>IF(LEFT(Finish!N125,1)&lt;&gt;"L",Finish!H125,"")</f>
        <v>122</v>
      </c>
      <c r="E122" s="47" t="str">
        <f>IF(B122="","",IF(B122="unattached","",COUNTIF(B$2:B122,B122)))</f>
        <v/>
      </c>
      <c r="F122" s="48" t="str">
        <f>IF(E122=3,SUMIF(B$2:B122,B122,D$2:D122),"")</f>
        <v/>
      </c>
      <c r="G122" s="49" t="str">
        <f t="shared" si="18"/>
        <v/>
      </c>
      <c r="H122" s="49" t="str">
        <f t="shared" si="19"/>
        <v/>
      </c>
      <c r="I122" s="50" t="str">
        <f>IF($E122=2,Finish!H125,"")</f>
        <v/>
      </c>
      <c r="J122" s="49" t="str">
        <f t="shared" si="20"/>
        <v/>
      </c>
      <c r="K122" s="49" t="str">
        <f t="shared" si="21"/>
        <v/>
      </c>
      <c r="L122" s="50" t="str">
        <f>IF($E122=3,Finish!H125,"")</f>
        <v/>
      </c>
    </row>
    <row r="123" spans="1:12" s="49" customFormat="1" x14ac:dyDescent="0.25">
      <c r="A123" s="44" t="str">
        <f t="shared" si="13"/>
        <v>-</v>
      </c>
      <c r="B123" s="45" t="str">
        <f>IF(D123="","",Finish!M126)</f>
        <v/>
      </c>
      <c r="C123" s="45" t="str">
        <f>IF(D123="","",Finish!L126)</f>
        <v/>
      </c>
      <c r="D123" s="46">
        <f>IF(LEFT(Finish!N126,1)&lt;&gt;"L",Finish!H126,"")</f>
        <v>123</v>
      </c>
      <c r="E123" s="47" t="str">
        <f>IF(B123="","",IF(B123="unattached","",COUNTIF(B$2:B123,B123)))</f>
        <v/>
      </c>
      <c r="F123" s="48" t="str">
        <f>IF(E123=3,SUMIF(B$2:B123,B123,D$2:D123),"")</f>
        <v/>
      </c>
      <c r="G123" s="49" t="str">
        <f t="shared" si="18"/>
        <v/>
      </c>
      <c r="H123" s="49" t="str">
        <f t="shared" si="19"/>
        <v/>
      </c>
      <c r="I123" s="50" t="str">
        <f>IF($E123=2,Finish!H126,"")</f>
        <v/>
      </c>
      <c r="J123" s="49" t="str">
        <f t="shared" si="20"/>
        <v/>
      </c>
      <c r="K123" s="49" t="str">
        <f t="shared" si="21"/>
        <v/>
      </c>
      <c r="L123" s="50" t="str">
        <f>IF($E123=3,Finish!H126,"")</f>
        <v/>
      </c>
    </row>
    <row r="124" spans="1:12" s="49" customFormat="1" x14ac:dyDescent="0.25">
      <c r="A124" s="44" t="str">
        <f t="shared" si="13"/>
        <v>-</v>
      </c>
      <c r="B124" s="45" t="str">
        <f>IF(D124="","",Finish!M127)</f>
        <v/>
      </c>
      <c r="C124" s="45" t="str">
        <f>IF(D124="","",Finish!L127)</f>
        <v/>
      </c>
      <c r="D124" s="46">
        <f>IF(LEFT(Finish!N127,1)&lt;&gt;"L",Finish!H127,"")</f>
        <v>124</v>
      </c>
      <c r="E124" s="47" t="str">
        <f>IF(B124="","",IF(B124="unattached","",COUNTIF(B$2:B124,B124)))</f>
        <v/>
      </c>
      <c r="F124" s="48" t="str">
        <f>IF(E124=3,SUMIF(B$2:B124,B124,D$2:D124),"")</f>
        <v/>
      </c>
      <c r="G124" s="49" t="str">
        <f t="shared" si="18"/>
        <v/>
      </c>
      <c r="H124" s="49" t="str">
        <f t="shared" si="19"/>
        <v/>
      </c>
      <c r="I124" s="50" t="str">
        <f>IF($E124=2,Finish!H127,"")</f>
        <v/>
      </c>
      <c r="J124" s="49" t="str">
        <f t="shared" si="20"/>
        <v/>
      </c>
      <c r="K124" s="49" t="str">
        <f t="shared" si="21"/>
        <v/>
      </c>
      <c r="L124" s="50" t="str">
        <f>IF($E124=3,Finish!H127,"")</f>
        <v/>
      </c>
    </row>
    <row r="125" spans="1:12" s="49" customFormat="1" x14ac:dyDescent="0.25">
      <c r="A125" s="44" t="str">
        <f t="shared" si="13"/>
        <v>-</v>
      </c>
      <c r="B125" s="45" t="str">
        <f>IF(D125="","",Finish!M128)</f>
        <v/>
      </c>
      <c r="C125" s="45" t="str">
        <f>IF(D125="","",Finish!L128)</f>
        <v/>
      </c>
      <c r="D125" s="46">
        <f>IF(LEFT(Finish!N128,1)&lt;&gt;"L",Finish!H128,"")</f>
        <v>125</v>
      </c>
      <c r="E125" s="47" t="str">
        <f>IF(B125="","",IF(B125="unattached","",COUNTIF(B$2:B125,B125)))</f>
        <v/>
      </c>
      <c r="F125" s="48" t="str">
        <f>IF(E125=3,SUMIF(B$2:B125,B125,D$2:D125),"")</f>
        <v/>
      </c>
      <c r="G125" s="49" t="str">
        <f t="shared" si="18"/>
        <v/>
      </c>
      <c r="H125" s="49" t="str">
        <f t="shared" si="19"/>
        <v/>
      </c>
      <c r="I125" s="50" t="str">
        <f>IF($E125=2,Finish!H128,"")</f>
        <v/>
      </c>
      <c r="J125" s="49" t="str">
        <f t="shared" si="20"/>
        <v/>
      </c>
      <c r="K125" s="49" t="str">
        <f t="shared" si="21"/>
        <v/>
      </c>
      <c r="L125" s="50" t="str">
        <f>IF($E125=3,Finish!H128,"")</f>
        <v/>
      </c>
    </row>
    <row r="126" spans="1:12" s="49" customFormat="1" x14ac:dyDescent="0.25">
      <c r="A126" s="44" t="str">
        <f t="shared" si="13"/>
        <v>-</v>
      </c>
      <c r="B126" s="45" t="str">
        <f>IF(D126="","",Finish!M129)</f>
        <v/>
      </c>
      <c r="C126" s="45" t="str">
        <f>IF(D126="","",Finish!L129)</f>
        <v/>
      </c>
      <c r="D126" s="46">
        <f>IF(LEFT(Finish!N129,1)&lt;&gt;"L",Finish!H129,"")</f>
        <v>126</v>
      </c>
      <c r="E126" s="47" t="str">
        <f>IF(B126="","",IF(B126="unattached","",COUNTIF(B$2:B126,B126)))</f>
        <v/>
      </c>
      <c r="F126" s="48" t="str">
        <f>IF(E126=3,SUMIF(B$2:B126,B126,D$2:D126),"")</f>
        <v/>
      </c>
      <c r="G126" s="49" t="str">
        <f t="shared" si="18"/>
        <v/>
      </c>
      <c r="H126" s="49" t="str">
        <f t="shared" si="19"/>
        <v/>
      </c>
      <c r="I126" s="50" t="str">
        <f>IF($E126=2,Finish!H129,"")</f>
        <v/>
      </c>
      <c r="J126" s="49" t="str">
        <f t="shared" si="20"/>
        <v/>
      </c>
      <c r="K126" s="49" t="str">
        <f t="shared" si="21"/>
        <v/>
      </c>
      <c r="L126" s="50" t="str">
        <f>IF($E126=3,Finish!H129,"")</f>
        <v/>
      </c>
    </row>
    <row r="127" spans="1:12" s="49" customFormat="1" x14ac:dyDescent="0.25">
      <c r="A127" s="44" t="str">
        <f t="shared" si="13"/>
        <v>-</v>
      </c>
      <c r="B127" s="45" t="str">
        <f>IF(D127="","",Finish!M130)</f>
        <v/>
      </c>
      <c r="C127" s="45" t="str">
        <f>IF(D127="","",Finish!L130)</f>
        <v/>
      </c>
      <c r="D127" s="46">
        <f>IF(LEFT(Finish!N130,1)&lt;&gt;"L",Finish!H130,"")</f>
        <v>127</v>
      </c>
      <c r="E127" s="47" t="str">
        <f>IF(B127="","",IF(B127="unattached","",COUNTIF(B$2:B127,B127)))</f>
        <v/>
      </c>
      <c r="F127" s="48" t="str">
        <f>IF(E127=3,SUMIF(B$2:B127,B127,D$2:D127),"")</f>
        <v/>
      </c>
      <c r="G127" s="49" t="str">
        <f t="shared" si="18"/>
        <v/>
      </c>
      <c r="H127" s="49" t="str">
        <f t="shared" si="19"/>
        <v/>
      </c>
      <c r="I127" s="50" t="str">
        <f>IF($E127=2,Finish!H130,"")</f>
        <v/>
      </c>
      <c r="J127" s="49" t="str">
        <f t="shared" si="20"/>
        <v/>
      </c>
      <c r="K127" s="49" t="str">
        <f t="shared" si="21"/>
        <v/>
      </c>
      <c r="L127" s="50" t="str">
        <f>IF($E127=3,Finish!H130,"")</f>
        <v/>
      </c>
    </row>
    <row r="128" spans="1:12" s="49" customFormat="1" x14ac:dyDescent="0.25">
      <c r="A128" s="44" t="str">
        <f t="shared" si="13"/>
        <v>-</v>
      </c>
      <c r="B128" s="45" t="str">
        <f>IF(D128="","",Finish!M131)</f>
        <v/>
      </c>
      <c r="C128" s="45" t="str">
        <f>IF(D128="","",Finish!L131)</f>
        <v/>
      </c>
      <c r="D128" s="46">
        <f>IF(LEFT(Finish!N131,1)&lt;&gt;"L",Finish!H131,"")</f>
        <v>128</v>
      </c>
      <c r="E128" s="47" t="str">
        <f>IF(B128="","",IF(B128="unattached","",COUNTIF(B$2:B128,B128)))</f>
        <v/>
      </c>
      <c r="F128" s="48" t="str">
        <f>IF(E128=3,SUMIF(B$2:B128,B128,D$2:D128),"")</f>
        <v/>
      </c>
      <c r="G128" s="49" t="str">
        <f t="shared" si="18"/>
        <v/>
      </c>
      <c r="H128" s="49" t="str">
        <f t="shared" si="19"/>
        <v/>
      </c>
      <c r="I128" s="50" t="str">
        <f>IF($E128=2,Finish!H131,"")</f>
        <v/>
      </c>
      <c r="J128" s="49" t="str">
        <f t="shared" si="20"/>
        <v/>
      </c>
      <c r="K128" s="49" t="str">
        <f t="shared" si="21"/>
        <v/>
      </c>
      <c r="L128" s="50" t="str">
        <f>IF($E128=3,Finish!H131,"")</f>
        <v/>
      </c>
    </row>
    <row r="129" spans="1:12" s="49" customFormat="1" x14ac:dyDescent="0.25">
      <c r="A129" s="44" t="str">
        <f t="shared" si="13"/>
        <v>-</v>
      </c>
      <c r="B129" s="45" t="str">
        <f>IF(D129="","",Finish!M132)</f>
        <v/>
      </c>
      <c r="C129" s="45" t="str">
        <f>IF(D129="","",Finish!L132)</f>
        <v/>
      </c>
      <c r="D129" s="46">
        <f>IF(LEFT(Finish!N132,1)&lt;&gt;"L",Finish!H132,"")</f>
        <v>129</v>
      </c>
      <c r="E129" s="47" t="str">
        <f>IF(B129="","",IF(B129="unattached","",COUNTIF(B$2:B129,B129)))</f>
        <v/>
      </c>
      <c r="F129" s="48" t="str">
        <f>IF(E129=3,SUMIF(B$2:B129,B129,D$2:D129),"")</f>
        <v/>
      </c>
      <c r="G129" s="49" t="str">
        <f t="shared" si="18"/>
        <v/>
      </c>
      <c r="H129" s="49" t="str">
        <f t="shared" si="19"/>
        <v/>
      </c>
      <c r="I129" s="50" t="str">
        <f>IF($E129=2,Finish!H132,"")</f>
        <v/>
      </c>
      <c r="J129" s="49" t="str">
        <f t="shared" si="20"/>
        <v/>
      </c>
      <c r="K129" s="49" t="str">
        <f t="shared" si="21"/>
        <v/>
      </c>
      <c r="L129" s="50" t="str">
        <f>IF($E129=3,Finish!H132,"")</f>
        <v/>
      </c>
    </row>
    <row r="130" spans="1:12" s="49" customFormat="1" x14ac:dyDescent="0.25">
      <c r="A130" s="44" t="str">
        <f t="shared" si="13"/>
        <v>-</v>
      </c>
      <c r="B130" s="45" t="str">
        <f>IF(D130="","",Finish!M133)</f>
        <v/>
      </c>
      <c r="C130" s="45" t="str">
        <f>IF(D130="","",Finish!L133)</f>
        <v/>
      </c>
      <c r="D130" s="46">
        <f>IF(LEFT(Finish!N133,1)&lt;&gt;"L",Finish!H133,"")</f>
        <v>130</v>
      </c>
      <c r="E130" s="47" t="str">
        <f>IF(B130="","",IF(B130="unattached","",COUNTIF(B$2:B130,B130)))</f>
        <v/>
      </c>
      <c r="F130" s="48" t="str">
        <f>IF(E130=3,SUMIF(B$2:B130,B130,D$2:D130),"")</f>
        <v/>
      </c>
      <c r="G130" s="49" t="str">
        <f t="shared" si="18"/>
        <v/>
      </c>
      <c r="H130" s="49" t="str">
        <f t="shared" si="19"/>
        <v/>
      </c>
      <c r="I130" s="50" t="str">
        <f>IF($E130=2,Finish!H133,"")</f>
        <v/>
      </c>
      <c r="J130" s="49" t="str">
        <f t="shared" si="20"/>
        <v/>
      </c>
      <c r="K130" s="49" t="str">
        <f t="shared" si="21"/>
        <v/>
      </c>
      <c r="L130" s="50" t="str">
        <f>IF($E130=3,Finish!H133,"")</f>
        <v/>
      </c>
    </row>
    <row r="131" spans="1:12" s="49" customFormat="1" x14ac:dyDescent="0.25">
      <c r="A131" s="44" t="str">
        <f t="shared" ref="A131:A194" si="22">IF($F131="","-",RANK($F131,$F:$F,1))</f>
        <v>-</v>
      </c>
      <c r="B131" s="45" t="str">
        <f>IF(D131="","",Finish!M134)</f>
        <v/>
      </c>
      <c r="C131" s="45" t="str">
        <f>IF(D131="","",Finish!L134)</f>
        <v/>
      </c>
      <c r="D131" s="46">
        <f>IF(LEFT(Finish!N134,1)&lt;&gt;"L",Finish!H134,"")</f>
        <v>131</v>
      </c>
      <c r="E131" s="47" t="str">
        <f>IF(B131="","",IF(B131="unattached","",COUNTIF(B$2:B131,B131)))</f>
        <v/>
      </c>
      <c r="F131" s="48" t="str">
        <f>IF(E131=3,SUMIF(B$2:B131,B131,D$2:D131),"")</f>
        <v/>
      </c>
      <c r="G131" s="49" t="str">
        <f t="shared" si="18"/>
        <v/>
      </c>
      <c r="H131" s="49" t="str">
        <f t="shared" si="19"/>
        <v/>
      </c>
      <c r="I131" s="50" t="str">
        <f>IF($E131=2,Finish!H134,"")</f>
        <v/>
      </c>
      <c r="J131" s="49" t="str">
        <f t="shared" si="20"/>
        <v/>
      </c>
      <c r="K131" s="49" t="str">
        <f t="shared" si="21"/>
        <v/>
      </c>
      <c r="L131" s="50" t="str">
        <f>IF($E131=3,Finish!H134,"")</f>
        <v/>
      </c>
    </row>
    <row r="132" spans="1:12" s="49" customFormat="1" x14ac:dyDescent="0.25">
      <c r="A132" s="44" t="str">
        <f t="shared" si="22"/>
        <v>-</v>
      </c>
      <c r="B132" s="45" t="str">
        <f>IF(D132="","",Finish!M135)</f>
        <v/>
      </c>
      <c r="C132" s="45" t="str">
        <f>IF(D132="","",Finish!L135)</f>
        <v/>
      </c>
      <c r="D132" s="46">
        <f>IF(LEFT(Finish!N135,1)&lt;&gt;"L",Finish!H135,"")</f>
        <v>132</v>
      </c>
      <c r="E132" s="47" t="str">
        <f>IF(B132="","",IF(B132="unattached","",COUNTIF(B$2:B132,B132)))</f>
        <v/>
      </c>
      <c r="F132" s="48" t="str">
        <f>IF(E132=3,SUMIF(B$2:B132,B132,D$2:D132),"")</f>
        <v/>
      </c>
      <c r="G132" s="49" t="str">
        <f t="shared" si="18"/>
        <v/>
      </c>
      <c r="H132" s="49" t="str">
        <f t="shared" si="19"/>
        <v/>
      </c>
      <c r="I132" s="50" t="str">
        <f>IF($E132=2,Finish!H135,"")</f>
        <v/>
      </c>
      <c r="J132" s="49" t="str">
        <f t="shared" si="20"/>
        <v/>
      </c>
      <c r="K132" s="49" t="str">
        <f t="shared" si="21"/>
        <v/>
      </c>
      <c r="L132" s="50" t="str">
        <f>IF($E132=3,Finish!H135,"")</f>
        <v/>
      </c>
    </row>
    <row r="133" spans="1:12" s="49" customFormat="1" x14ac:dyDescent="0.25">
      <c r="A133" s="44" t="str">
        <f t="shared" si="22"/>
        <v>-</v>
      </c>
      <c r="B133" s="45" t="str">
        <f>IF(D133="","",Finish!M136)</f>
        <v/>
      </c>
      <c r="C133" s="45" t="str">
        <f>IF(D133="","",Finish!L136)</f>
        <v/>
      </c>
      <c r="D133" s="46">
        <f>IF(LEFT(Finish!N136,1)&lt;&gt;"L",Finish!H136,"")</f>
        <v>133</v>
      </c>
      <c r="E133" s="47" t="str">
        <f>IF(B133="","",IF(B133="unattached","",COUNTIF(B$2:B133,B133)))</f>
        <v/>
      </c>
      <c r="F133" s="48" t="str">
        <f>IF(E133=3,SUMIF(B$2:B133,B133,D$2:D133),"")</f>
        <v/>
      </c>
      <c r="G133" s="49" t="str">
        <f t="shared" si="18"/>
        <v/>
      </c>
      <c r="H133" s="49" t="str">
        <f t="shared" si="19"/>
        <v/>
      </c>
      <c r="I133" s="50" t="str">
        <f>IF($E133=2,Finish!H136,"")</f>
        <v/>
      </c>
      <c r="J133" s="49" t="str">
        <f t="shared" si="20"/>
        <v/>
      </c>
      <c r="K133" s="49" t="str">
        <f t="shared" si="21"/>
        <v/>
      </c>
      <c r="L133" s="50" t="str">
        <f>IF($E133=3,Finish!H136,"")</f>
        <v/>
      </c>
    </row>
    <row r="134" spans="1:12" s="49" customFormat="1" x14ac:dyDescent="0.25">
      <c r="A134" s="44" t="str">
        <f t="shared" si="22"/>
        <v>-</v>
      </c>
      <c r="B134" s="45" t="str">
        <f>IF(D134="","",Finish!M137)</f>
        <v/>
      </c>
      <c r="C134" s="45" t="str">
        <f>IF(D134="","",Finish!L137)</f>
        <v/>
      </c>
      <c r="D134" s="46">
        <f>IF(LEFT(Finish!N137,1)&lt;&gt;"L",Finish!H137,"")</f>
        <v>134</v>
      </c>
      <c r="E134" s="47" t="str">
        <f>IF(B134="","",IF(B134="unattached","",COUNTIF(B$2:B134,B134)))</f>
        <v/>
      </c>
      <c r="F134" s="48" t="str">
        <f>IF(E134=3,SUMIF(B$2:B134,B134,D$2:D134),"")</f>
        <v/>
      </c>
      <c r="G134" s="49" t="str">
        <f t="shared" si="18"/>
        <v/>
      </c>
      <c r="H134" s="49" t="str">
        <f t="shared" si="19"/>
        <v/>
      </c>
      <c r="I134" s="50" t="str">
        <f>IF($E134=2,Finish!H137,"")</f>
        <v/>
      </c>
      <c r="J134" s="49" t="str">
        <f t="shared" si="20"/>
        <v/>
      </c>
      <c r="K134" s="49" t="str">
        <f t="shared" si="21"/>
        <v/>
      </c>
      <c r="L134" s="50" t="str">
        <f>IF($E134=3,Finish!H137,"")</f>
        <v/>
      </c>
    </row>
    <row r="135" spans="1:12" s="49" customFormat="1" x14ac:dyDescent="0.25">
      <c r="A135" s="44" t="str">
        <f t="shared" si="22"/>
        <v>-</v>
      </c>
      <c r="B135" s="45" t="str">
        <f>IF(D135="","",Finish!M138)</f>
        <v/>
      </c>
      <c r="C135" s="45" t="str">
        <f>IF(D135="","",Finish!L138)</f>
        <v/>
      </c>
      <c r="D135" s="46">
        <f>IF(LEFT(Finish!N138,1)&lt;&gt;"L",Finish!H138,"")</f>
        <v>135</v>
      </c>
      <c r="E135" s="47" t="str">
        <f>IF(B135="","",IF(B135="unattached","",COUNTIF(B$2:B135,B135)))</f>
        <v/>
      </c>
      <c r="F135" s="48" t="str">
        <f>IF(E135=3,SUMIF(B$2:B135,B135,D$2:D135),"")</f>
        <v/>
      </c>
      <c r="G135" s="49" t="str">
        <f t="shared" si="18"/>
        <v/>
      </c>
      <c r="H135" s="49" t="str">
        <f t="shared" si="19"/>
        <v/>
      </c>
      <c r="I135" s="50" t="str">
        <f>IF($E135=2,Finish!H138,"")</f>
        <v/>
      </c>
      <c r="J135" s="49" t="str">
        <f t="shared" si="20"/>
        <v/>
      </c>
      <c r="K135" s="49" t="str">
        <f t="shared" si="21"/>
        <v/>
      </c>
      <c r="L135" s="50" t="str">
        <f>IF($E135=3,Finish!H138,"")</f>
        <v/>
      </c>
    </row>
    <row r="136" spans="1:12" s="49" customFormat="1" x14ac:dyDescent="0.25">
      <c r="A136" s="44" t="str">
        <f t="shared" si="22"/>
        <v>-</v>
      </c>
      <c r="B136" s="45" t="str">
        <f>IF(D136="","",Finish!M139)</f>
        <v/>
      </c>
      <c r="C136" s="45" t="str">
        <f>IF(D136="","",Finish!L139)</f>
        <v/>
      </c>
      <c r="D136" s="46">
        <f>IF(LEFT(Finish!N139,1)&lt;&gt;"L",Finish!H139,"")</f>
        <v>136</v>
      </c>
      <c r="E136" s="47" t="str">
        <f>IF(B136="","",IF(B136="unattached","",COUNTIF(B$2:B136,B136)))</f>
        <v/>
      </c>
      <c r="F136" s="48" t="str">
        <f>IF(E136=3,SUMIF(B$2:B136,B136,D$2:D136),"")</f>
        <v/>
      </c>
      <c r="G136" s="49" t="str">
        <f t="shared" si="18"/>
        <v/>
      </c>
      <c r="H136" s="49" t="str">
        <f t="shared" si="19"/>
        <v/>
      </c>
      <c r="I136" s="50" t="str">
        <f>IF($E136=2,Finish!H139,"")</f>
        <v/>
      </c>
      <c r="J136" s="49" t="str">
        <f t="shared" si="20"/>
        <v/>
      </c>
      <c r="K136" s="49" t="str">
        <f t="shared" si="21"/>
        <v/>
      </c>
      <c r="L136" s="50" t="str">
        <f>IF($E136=3,Finish!H139,"")</f>
        <v/>
      </c>
    </row>
    <row r="137" spans="1:12" s="49" customFormat="1" x14ac:dyDescent="0.25">
      <c r="A137" s="44" t="str">
        <f t="shared" si="22"/>
        <v>-</v>
      </c>
      <c r="B137" s="45" t="str">
        <f>IF(D137="","",Finish!M140)</f>
        <v/>
      </c>
      <c r="C137" s="45" t="str">
        <f>IF(D137="","",Finish!L140)</f>
        <v/>
      </c>
      <c r="D137" s="46">
        <f>IF(LEFT(Finish!N140,1)&lt;&gt;"L",Finish!H140,"")</f>
        <v>137</v>
      </c>
      <c r="E137" s="47" t="str">
        <f>IF(B137="","",IF(B137="unattached","",COUNTIF(B$2:B137,B137)))</f>
        <v/>
      </c>
      <c r="F137" s="48" t="str">
        <f>IF(E137=3,SUMIF(B$2:B137,B137,D$2:D137),"")</f>
        <v/>
      </c>
      <c r="G137" s="49" t="str">
        <f t="shared" si="18"/>
        <v/>
      </c>
      <c r="H137" s="49" t="str">
        <f t="shared" si="19"/>
        <v/>
      </c>
      <c r="I137" s="50" t="str">
        <f>IF($E137=2,Finish!H140,"")</f>
        <v/>
      </c>
      <c r="J137" s="49" t="str">
        <f t="shared" si="20"/>
        <v/>
      </c>
      <c r="K137" s="49" t="str">
        <f t="shared" si="21"/>
        <v/>
      </c>
      <c r="L137" s="50" t="str">
        <f>IF($E137=3,Finish!H140,"")</f>
        <v/>
      </c>
    </row>
    <row r="138" spans="1:12" s="49" customFormat="1" x14ac:dyDescent="0.25">
      <c r="A138" s="44" t="str">
        <f t="shared" si="22"/>
        <v>-</v>
      </c>
      <c r="B138" s="45" t="str">
        <f>IF(D138="","",Finish!M141)</f>
        <v/>
      </c>
      <c r="C138" s="45" t="str">
        <f>IF(D138="","",Finish!L141)</f>
        <v/>
      </c>
      <c r="D138" s="46">
        <f>IF(LEFT(Finish!N141,1)&lt;&gt;"L",Finish!H141,"")</f>
        <v>138</v>
      </c>
      <c r="E138" s="47" t="str">
        <f>IF(B138="","",IF(B138="unattached","",COUNTIF(B$2:B138,B138)))</f>
        <v/>
      </c>
      <c r="F138" s="48" t="str">
        <f>IF(E138=3,SUMIF(B$2:B138,B138,D$2:D138),"")</f>
        <v/>
      </c>
      <c r="G138" s="49" t="str">
        <f t="shared" si="18"/>
        <v/>
      </c>
      <c r="H138" s="49" t="str">
        <f t="shared" si="19"/>
        <v/>
      </c>
      <c r="I138" s="50" t="str">
        <f>IF($E138=2,Finish!H141,"")</f>
        <v/>
      </c>
      <c r="J138" s="49" t="str">
        <f t="shared" si="20"/>
        <v/>
      </c>
      <c r="K138" s="49" t="str">
        <f t="shared" si="21"/>
        <v/>
      </c>
      <c r="L138" s="50" t="str">
        <f>IF($E138=3,Finish!H141,"")</f>
        <v/>
      </c>
    </row>
    <row r="139" spans="1:12" s="49" customFormat="1" x14ac:dyDescent="0.25">
      <c r="A139" s="44" t="str">
        <f t="shared" si="22"/>
        <v>-</v>
      </c>
      <c r="B139" s="45" t="str">
        <f>IF(D139="","",Finish!M142)</f>
        <v/>
      </c>
      <c r="C139" s="45" t="str">
        <f>IF(D139="","",Finish!L142)</f>
        <v/>
      </c>
      <c r="D139" s="46">
        <f>IF(LEFT(Finish!N142,1)&lt;&gt;"L",Finish!H142,"")</f>
        <v>139</v>
      </c>
      <c r="E139" s="47" t="str">
        <f>IF(B139="","",IF(B139="unattached","",COUNTIF(B$2:B139,B139)))</f>
        <v/>
      </c>
      <c r="F139" s="48" t="str">
        <f>IF(E139=3,SUMIF(B$2:B139,B139,D$2:D139),"")</f>
        <v/>
      </c>
      <c r="G139" s="49" t="str">
        <f t="shared" si="18"/>
        <v/>
      </c>
      <c r="H139" s="49" t="str">
        <f t="shared" si="19"/>
        <v/>
      </c>
      <c r="I139" s="50" t="str">
        <f>IF($E139=2,Finish!H142,"")</f>
        <v/>
      </c>
      <c r="J139" s="49" t="str">
        <f t="shared" si="20"/>
        <v/>
      </c>
      <c r="K139" s="49" t="str">
        <f t="shared" si="21"/>
        <v/>
      </c>
      <c r="L139" s="50" t="str">
        <f>IF($E139=3,Finish!H142,"")</f>
        <v/>
      </c>
    </row>
    <row r="140" spans="1:12" s="49" customFormat="1" x14ac:dyDescent="0.25">
      <c r="A140" s="44" t="str">
        <f t="shared" si="22"/>
        <v>-</v>
      </c>
      <c r="B140" s="45" t="str">
        <f>IF(D140="","",Finish!M143)</f>
        <v/>
      </c>
      <c r="C140" s="45" t="str">
        <f>IF(D140="","",Finish!L143)</f>
        <v/>
      </c>
      <c r="D140" s="46">
        <f>IF(LEFT(Finish!N143,1)&lt;&gt;"L",Finish!H143,"")</f>
        <v>140</v>
      </c>
      <c r="E140" s="47" t="str">
        <f>IF(B140="","",IF(B140="unattached","",COUNTIF(B$2:B140,B140)))</f>
        <v/>
      </c>
      <c r="F140" s="48" t="str">
        <f>IF(E140=3,SUMIF(B$2:B140,B140,D$2:D140),"")</f>
        <v/>
      </c>
      <c r="G140" s="49" t="str">
        <f t="shared" si="18"/>
        <v/>
      </c>
      <c r="H140" s="49" t="str">
        <f t="shared" si="19"/>
        <v/>
      </c>
      <c r="I140" s="50" t="str">
        <f>IF($E140=2,Finish!H143,"")</f>
        <v/>
      </c>
      <c r="J140" s="49" t="str">
        <f t="shared" si="20"/>
        <v/>
      </c>
      <c r="K140" s="49" t="str">
        <f t="shared" si="21"/>
        <v/>
      </c>
      <c r="L140" s="50" t="str">
        <f>IF($E140=3,Finish!H143,"")</f>
        <v/>
      </c>
    </row>
    <row r="141" spans="1:12" s="49" customFormat="1" x14ac:dyDescent="0.25">
      <c r="A141" s="44" t="str">
        <f t="shared" si="22"/>
        <v>-</v>
      </c>
      <c r="B141" s="45" t="str">
        <f>IF(D141="","",Finish!M144)</f>
        <v/>
      </c>
      <c r="C141" s="45" t="str">
        <f>IF(D141="","",Finish!L144)</f>
        <v/>
      </c>
      <c r="D141" s="46">
        <f>IF(LEFT(Finish!N144,1)&lt;&gt;"L",Finish!H144,"")</f>
        <v>141</v>
      </c>
      <c r="E141" s="47" t="str">
        <f>IF(B141="","",IF(B141="unattached","",COUNTIF(B$2:B141,B141)))</f>
        <v/>
      </c>
      <c r="F141" s="48" t="str">
        <f>IF(E141=3,SUMIF(B$2:B141,B141,D$2:D141),"")</f>
        <v/>
      </c>
      <c r="G141" s="49" t="str">
        <f t="shared" si="18"/>
        <v/>
      </c>
      <c r="H141" s="49" t="str">
        <f t="shared" si="19"/>
        <v/>
      </c>
      <c r="I141" s="50" t="str">
        <f>IF($E141=2,Finish!H144,"")</f>
        <v/>
      </c>
      <c r="J141" s="49" t="str">
        <f t="shared" si="20"/>
        <v/>
      </c>
      <c r="K141" s="49" t="str">
        <f t="shared" si="21"/>
        <v/>
      </c>
      <c r="L141" s="50" t="str">
        <f>IF($E141=3,Finish!H144,"")</f>
        <v/>
      </c>
    </row>
    <row r="142" spans="1:12" s="49" customFormat="1" x14ac:dyDescent="0.25">
      <c r="A142" s="44" t="str">
        <f t="shared" si="22"/>
        <v>-</v>
      </c>
      <c r="B142" s="45" t="str">
        <f>IF(D142="","",Finish!M145)</f>
        <v/>
      </c>
      <c r="C142" s="45" t="str">
        <f>IF(D142="","",Finish!L145)</f>
        <v/>
      </c>
      <c r="D142" s="46">
        <f>IF(LEFT(Finish!N145,1)&lt;&gt;"L",Finish!H145,"")</f>
        <v>142</v>
      </c>
      <c r="E142" s="47" t="str">
        <f>IF(B142="","",IF(B142="unattached","",COUNTIF(B$2:B142,B142)))</f>
        <v/>
      </c>
      <c r="F142" s="48" t="str">
        <f>IF(E142=3,SUMIF(B$2:B142,B142,D$2:D142),"")</f>
        <v/>
      </c>
      <c r="G142" s="49" t="str">
        <f t="shared" si="18"/>
        <v/>
      </c>
      <c r="H142" s="49" t="str">
        <f t="shared" si="19"/>
        <v/>
      </c>
      <c r="I142" s="50" t="str">
        <f>IF($E142=2,Finish!H145,"")</f>
        <v/>
      </c>
      <c r="J142" s="49" t="str">
        <f t="shared" si="20"/>
        <v/>
      </c>
      <c r="K142" s="49" t="str">
        <f t="shared" si="21"/>
        <v/>
      </c>
      <c r="L142" s="50" t="str">
        <f>IF($E142=3,Finish!H145,"")</f>
        <v/>
      </c>
    </row>
    <row r="143" spans="1:12" s="49" customFormat="1" x14ac:dyDescent="0.25">
      <c r="A143" s="44" t="str">
        <f t="shared" si="22"/>
        <v>-</v>
      </c>
      <c r="B143" s="45" t="str">
        <f>IF(D143="","",Finish!M146)</f>
        <v/>
      </c>
      <c r="C143" s="45" t="str">
        <f>IF(D143="","",Finish!L146)</f>
        <v/>
      </c>
      <c r="D143" s="46">
        <f>IF(LEFT(Finish!N146,1)&lt;&gt;"L",Finish!H146,"")</f>
        <v>143</v>
      </c>
      <c r="E143" s="47" t="str">
        <f>IF(B143="","",IF(B143="unattached","",COUNTIF(B$2:B143,B143)))</f>
        <v/>
      </c>
      <c r="F143" s="48" t="str">
        <f>IF(E143=3,SUMIF(B$2:B143,B143,D$2:D143),"")</f>
        <v/>
      </c>
      <c r="G143" s="49" t="str">
        <f t="shared" si="18"/>
        <v/>
      </c>
      <c r="H143" s="49" t="str">
        <f t="shared" si="19"/>
        <v/>
      </c>
      <c r="I143" s="50" t="str">
        <f>IF($E143=2,Finish!H146,"")</f>
        <v/>
      </c>
      <c r="J143" s="49" t="str">
        <f t="shared" si="20"/>
        <v/>
      </c>
      <c r="K143" s="49" t="str">
        <f t="shared" si="21"/>
        <v/>
      </c>
      <c r="L143" s="50" t="str">
        <f>IF($E143=3,Finish!H146,"")</f>
        <v/>
      </c>
    </row>
    <row r="144" spans="1:12" s="49" customFormat="1" x14ac:dyDescent="0.25">
      <c r="A144" s="44" t="str">
        <f t="shared" si="22"/>
        <v>-</v>
      </c>
      <c r="B144" s="45" t="str">
        <f>IF(D144="","",Finish!M147)</f>
        <v/>
      </c>
      <c r="C144" s="45" t="str">
        <f>IF(D144="","",Finish!L147)</f>
        <v/>
      </c>
      <c r="D144" s="46">
        <f>IF(LEFT(Finish!N147,1)&lt;&gt;"L",Finish!H147,"")</f>
        <v>144</v>
      </c>
      <c r="E144" s="47" t="str">
        <f>IF(B144="","",IF(B144="unattached","",COUNTIF(B$2:B144,B144)))</f>
        <v/>
      </c>
      <c r="F144" s="48" t="str">
        <f>IF(E144=3,SUMIF(B$2:B144,B144,D$2:D144),"")</f>
        <v/>
      </c>
      <c r="G144" s="49" t="str">
        <f t="shared" si="18"/>
        <v/>
      </c>
      <c r="H144" s="49" t="str">
        <f t="shared" si="19"/>
        <v/>
      </c>
      <c r="I144" s="50" t="str">
        <f>IF($E144=2,Finish!H147,"")</f>
        <v/>
      </c>
      <c r="J144" s="49" t="str">
        <f t="shared" si="20"/>
        <v/>
      </c>
      <c r="K144" s="49" t="str">
        <f t="shared" si="21"/>
        <v/>
      </c>
      <c r="L144" s="50" t="str">
        <f>IF($E144=3,Finish!H147,"")</f>
        <v/>
      </c>
    </row>
    <row r="145" spans="1:12" s="49" customFormat="1" x14ac:dyDescent="0.25">
      <c r="A145" s="44" t="str">
        <f t="shared" si="22"/>
        <v>-</v>
      </c>
      <c r="B145" s="45" t="str">
        <f>IF(D145="","",Finish!M148)</f>
        <v/>
      </c>
      <c r="C145" s="45" t="str">
        <f>IF(D145="","",Finish!L148)</f>
        <v/>
      </c>
      <c r="D145" s="46">
        <f>IF(LEFT(Finish!N148,1)&lt;&gt;"L",Finish!H148,"")</f>
        <v>145</v>
      </c>
      <c r="E145" s="47" t="str">
        <f>IF(B145="","",IF(B145="unattached","",COUNTIF(B$2:B145,B145)))</f>
        <v/>
      </c>
      <c r="F145" s="48" t="str">
        <f>IF(E145=3,SUMIF(B$2:B145,B145,D$2:D145),"")</f>
        <v/>
      </c>
      <c r="G145" s="49" t="str">
        <f t="shared" si="18"/>
        <v/>
      </c>
      <c r="H145" s="49" t="str">
        <f t="shared" si="19"/>
        <v/>
      </c>
      <c r="I145" s="50" t="str">
        <f>IF($E145=2,Finish!H148,"")</f>
        <v/>
      </c>
      <c r="J145" s="49" t="str">
        <f t="shared" si="20"/>
        <v/>
      </c>
      <c r="K145" s="49" t="str">
        <f t="shared" si="21"/>
        <v/>
      </c>
      <c r="L145" s="50" t="str">
        <f>IF($E145=3,Finish!H148,"")</f>
        <v/>
      </c>
    </row>
    <row r="146" spans="1:12" s="49" customFormat="1" x14ac:dyDescent="0.25">
      <c r="A146" s="44" t="str">
        <f t="shared" si="22"/>
        <v>-</v>
      </c>
      <c r="B146" s="45" t="str">
        <f>IF(D146="","",Finish!M149)</f>
        <v/>
      </c>
      <c r="C146" s="45" t="str">
        <f>IF(D146="","",Finish!L149)</f>
        <v/>
      </c>
      <c r="D146" s="46">
        <f>IF(LEFT(Finish!N149,1)&lt;&gt;"L",Finish!H149,"")</f>
        <v>146</v>
      </c>
      <c r="E146" s="47" t="str">
        <f>IF(B146="","",IF(B146="unattached","",COUNTIF(B$2:B146,B146)))</f>
        <v/>
      </c>
      <c r="F146" s="48" t="str">
        <f>IF(E146=3,SUMIF(B$2:B146,B146,D$2:D146),"")</f>
        <v/>
      </c>
      <c r="G146" s="49" t="str">
        <f t="shared" si="18"/>
        <v/>
      </c>
      <c r="H146" s="49" t="str">
        <f t="shared" si="19"/>
        <v/>
      </c>
      <c r="I146" s="50" t="str">
        <f>IF($E146=2,Finish!H149,"")</f>
        <v/>
      </c>
      <c r="J146" s="49" t="str">
        <f t="shared" si="20"/>
        <v/>
      </c>
      <c r="K146" s="49" t="str">
        <f t="shared" si="21"/>
        <v/>
      </c>
      <c r="L146" s="50" t="str">
        <f>IF($E146=3,Finish!H149,"")</f>
        <v/>
      </c>
    </row>
    <row r="147" spans="1:12" s="49" customFormat="1" x14ac:dyDescent="0.25">
      <c r="A147" s="44" t="str">
        <f t="shared" si="22"/>
        <v>-</v>
      </c>
      <c r="B147" s="45" t="str">
        <f>IF(D147="","",Finish!M150)</f>
        <v/>
      </c>
      <c r="C147" s="45" t="str">
        <f>IF(D147="","",Finish!L150)</f>
        <v/>
      </c>
      <c r="D147" s="46">
        <f>IF(LEFT(Finish!N150,1)&lt;&gt;"L",Finish!H150,"")</f>
        <v>147</v>
      </c>
      <c r="E147" s="47" t="str">
        <f>IF(B147="","",IF(B147="unattached","",COUNTIF(B$2:B147,B147)))</f>
        <v/>
      </c>
      <c r="F147" s="48" t="str">
        <f>IF(E147=3,SUMIF(B$2:B147,B147,D$2:D147),"")</f>
        <v/>
      </c>
      <c r="G147" s="49" t="str">
        <f t="shared" si="18"/>
        <v/>
      </c>
      <c r="H147" s="49" t="str">
        <f t="shared" si="19"/>
        <v/>
      </c>
      <c r="I147" s="50" t="str">
        <f>IF($E147=2,Finish!H150,"")</f>
        <v/>
      </c>
      <c r="J147" s="49" t="str">
        <f t="shared" si="20"/>
        <v/>
      </c>
      <c r="K147" s="49" t="str">
        <f t="shared" si="21"/>
        <v/>
      </c>
      <c r="L147" s="50" t="str">
        <f>IF($E147=3,Finish!H150,"")</f>
        <v/>
      </c>
    </row>
    <row r="148" spans="1:12" s="49" customFormat="1" x14ac:dyDescent="0.25">
      <c r="A148" s="44" t="str">
        <f t="shared" si="22"/>
        <v>-</v>
      </c>
      <c r="B148" s="45" t="str">
        <f>IF(D148="","",Finish!M151)</f>
        <v/>
      </c>
      <c r="C148" s="45" t="str">
        <f>IF(D148="","",Finish!L151)</f>
        <v/>
      </c>
      <c r="D148" s="46">
        <f>IF(LEFT(Finish!N151,1)&lt;&gt;"L",Finish!H151,"")</f>
        <v>148</v>
      </c>
      <c r="E148" s="47" t="str">
        <f>IF(B148="","",IF(B148="unattached","",COUNTIF(B$2:B148,B148)))</f>
        <v/>
      </c>
      <c r="F148" s="48" t="str">
        <f>IF(E148=3,SUMIF(B$2:B148,B148,D$2:D148),"")</f>
        <v/>
      </c>
      <c r="G148" s="49" t="str">
        <f t="shared" si="18"/>
        <v/>
      </c>
      <c r="H148" s="49" t="str">
        <f t="shared" si="19"/>
        <v/>
      </c>
      <c r="I148" s="50" t="str">
        <f>IF($E148=2,Finish!H151,"")</f>
        <v/>
      </c>
      <c r="J148" s="49" t="str">
        <f t="shared" si="20"/>
        <v/>
      </c>
      <c r="K148" s="49" t="str">
        <f t="shared" si="21"/>
        <v/>
      </c>
      <c r="L148" s="50" t="str">
        <f>IF($E148=3,Finish!H151,"")</f>
        <v/>
      </c>
    </row>
    <row r="149" spans="1:12" s="49" customFormat="1" x14ac:dyDescent="0.25">
      <c r="A149" s="44" t="str">
        <f t="shared" si="22"/>
        <v>-</v>
      </c>
      <c r="B149" s="45" t="str">
        <f>IF(D149="","",Finish!M152)</f>
        <v/>
      </c>
      <c r="C149" s="45" t="str">
        <f>IF(D149="","",Finish!L152)</f>
        <v/>
      </c>
      <c r="D149" s="46">
        <f>IF(LEFT(Finish!N152,1)&lt;&gt;"L",Finish!H152,"")</f>
        <v>149</v>
      </c>
      <c r="E149" s="47" t="str">
        <f>IF(B149="","",IF(B149="unattached","",COUNTIF(B$2:B149,B149)))</f>
        <v/>
      </c>
      <c r="F149" s="48" t="str">
        <f>IF(E149=3,SUMIF(B$2:B149,B149,D$2:D149),"")</f>
        <v/>
      </c>
      <c r="G149" s="49" t="str">
        <f t="shared" si="18"/>
        <v/>
      </c>
      <c r="H149" s="49" t="str">
        <f t="shared" si="19"/>
        <v/>
      </c>
      <c r="I149" s="50" t="str">
        <f>IF($E149=2,Finish!H152,"")</f>
        <v/>
      </c>
      <c r="J149" s="49" t="str">
        <f t="shared" si="20"/>
        <v/>
      </c>
      <c r="K149" s="49" t="str">
        <f t="shared" si="21"/>
        <v/>
      </c>
      <c r="L149" s="50" t="str">
        <f>IF($E149=3,Finish!H152,"")</f>
        <v/>
      </c>
    </row>
    <row r="150" spans="1:12" s="49" customFormat="1" x14ac:dyDescent="0.25">
      <c r="A150" s="44" t="str">
        <f t="shared" si="22"/>
        <v>-</v>
      </c>
      <c r="B150" s="45" t="str">
        <f>IF(D150="","",Finish!M153)</f>
        <v/>
      </c>
      <c r="C150" s="45" t="str">
        <f>IF(D150="","",Finish!L153)</f>
        <v/>
      </c>
      <c r="D150" s="46">
        <f>IF(LEFT(Finish!N153,1)&lt;&gt;"L",Finish!H153,"")</f>
        <v>150</v>
      </c>
      <c r="E150" s="47" t="str">
        <f>IF(B150="","",IF(B150="unattached","",COUNTIF(B$2:B150,B150)))</f>
        <v/>
      </c>
      <c r="F150" s="48" t="str">
        <f>IF(E150=3,SUMIF(B$2:B150,B150,D$2:D150),"")</f>
        <v/>
      </c>
      <c r="G150" s="49" t="str">
        <f t="shared" si="18"/>
        <v/>
      </c>
      <c r="H150" s="49" t="str">
        <f t="shared" si="19"/>
        <v/>
      </c>
      <c r="I150" s="50" t="str">
        <f>IF($E150=2,Finish!H153,"")</f>
        <v/>
      </c>
      <c r="J150" s="49" t="str">
        <f t="shared" si="20"/>
        <v/>
      </c>
      <c r="K150" s="49" t="str">
        <f t="shared" si="21"/>
        <v/>
      </c>
      <c r="L150" s="50" t="str">
        <f>IF($E150=3,Finish!H153,"")</f>
        <v/>
      </c>
    </row>
    <row r="151" spans="1:12" s="49" customFormat="1" x14ac:dyDescent="0.25">
      <c r="A151" s="44" t="str">
        <f t="shared" si="22"/>
        <v>-</v>
      </c>
      <c r="B151" s="45" t="str">
        <f>IF(D151="","",Finish!M154)</f>
        <v/>
      </c>
      <c r="C151" s="45" t="str">
        <f>IF(D151="","",Finish!L154)</f>
        <v/>
      </c>
      <c r="D151" s="46">
        <f>IF(LEFT(Finish!N154,1)&lt;&gt;"L",Finish!H154,"")</f>
        <v>151</v>
      </c>
      <c r="E151" s="47" t="str">
        <f>IF(B151="","",IF(B151="unattached","",COUNTIF(B$2:B151,B151)))</f>
        <v/>
      </c>
      <c r="F151" s="48" t="str">
        <f>IF(E151=3,SUMIF(B$2:B151,B151,D$2:D151),"")</f>
        <v/>
      </c>
      <c r="G151" s="49" t="str">
        <f t="shared" si="18"/>
        <v/>
      </c>
      <c r="H151" s="49" t="str">
        <f t="shared" si="19"/>
        <v/>
      </c>
      <c r="I151" s="50" t="str">
        <f>IF($E151=2,Finish!H154,"")</f>
        <v/>
      </c>
      <c r="J151" s="49" t="str">
        <f t="shared" si="20"/>
        <v/>
      </c>
      <c r="K151" s="49" t="str">
        <f t="shared" si="21"/>
        <v/>
      </c>
      <c r="L151" s="50" t="str">
        <f>IF($E151=3,Finish!H154,"")</f>
        <v/>
      </c>
    </row>
    <row r="152" spans="1:12" s="49" customFormat="1" x14ac:dyDescent="0.25">
      <c r="A152" s="44" t="str">
        <f t="shared" si="22"/>
        <v>-</v>
      </c>
      <c r="B152" s="45" t="str">
        <f>IF(D152="","",Finish!M155)</f>
        <v/>
      </c>
      <c r="C152" s="45" t="str">
        <f>IF(D152="","",Finish!L155)</f>
        <v/>
      </c>
      <c r="D152" s="46">
        <f>IF(LEFT(Finish!N155,1)&lt;&gt;"L",Finish!H155,"")</f>
        <v>152</v>
      </c>
      <c r="E152" s="47" t="str">
        <f>IF(B152="","",IF(B152="unattached","",COUNTIF(B$2:B152,B152)))</f>
        <v/>
      </c>
      <c r="F152" s="48" t="str">
        <f>IF(E152=3,SUMIF(B$2:B152,B152,D$2:D152),"")</f>
        <v/>
      </c>
      <c r="G152" s="49" t="str">
        <f t="shared" ref="G152:G201" si="23">IF($E152=2,B152,"")</f>
        <v/>
      </c>
      <c r="H152" s="49" t="str">
        <f t="shared" ref="H152:H201" si="24">IF($E152=2,C152,"")</f>
        <v/>
      </c>
      <c r="I152" s="50" t="str">
        <f>IF($E152=2,Finish!H155,"")</f>
        <v/>
      </c>
      <c r="J152" s="49" t="str">
        <f t="shared" ref="J152:J201" si="25">IF($E152=3,B152,"")</f>
        <v/>
      </c>
      <c r="K152" s="49" t="str">
        <f t="shared" ref="K152:K201" si="26">IF($E152=3,C152,"")</f>
        <v/>
      </c>
      <c r="L152" s="50" t="str">
        <f>IF($E152=3,Finish!H155,"")</f>
        <v/>
      </c>
    </row>
    <row r="153" spans="1:12" s="49" customFormat="1" x14ac:dyDescent="0.25">
      <c r="A153" s="44" t="str">
        <f t="shared" si="22"/>
        <v>-</v>
      </c>
      <c r="B153" s="45" t="str">
        <f>IF(D153="","",Finish!M156)</f>
        <v/>
      </c>
      <c r="C153" s="45" t="str">
        <f>IF(D153="","",Finish!L156)</f>
        <v/>
      </c>
      <c r="D153" s="46">
        <f>IF(LEFT(Finish!N156,1)&lt;&gt;"L",Finish!H156,"")</f>
        <v>153</v>
      </c>
      <c r="E153" s="47" t="str">
        <f>IF(B153="","",IF(B153="unattached","",COUNTIF(B$2:B153,B153)))</f>
        <v/>
      </c>
      <c r="F153" s="48" t="str">
        <f>IF(E153=3,SUMIF(B$2:B153,B153,D$2:D153),"")</f>
        <v/>
      </c>
      <c r="G153" s="49" t="str">
        <f t="shared" si="23"/>
        <v/>
      </c>
      <c r="H153" s="49" t="str">
        <f t="shared" si="24"/>
        <v/>
      </c>
      <c r="I153" s="50" t="str">
        <f>IF($E153=2,Finish!H156,"")</f>
        <v/>
      </c>
      <c r="J153" s="49" t="str">
        <f t="shared" si="25"/>
        <v/>
      </c>
      <c r="K153" s="49" t="str">
        <f t="shared" si="26"/>
        <v/>
      </c>
      <c r="L153" s="50" t="str">
        <f>IF($E153=3,Finish!H156,"")</f>
        <v/>
      </c>
    </row>
    <row r="154" spans="1:12" s="49" customFormat="1" x14ac:dyDescent="0.25">
      <c r="A154" s="44" t="str">
        <f t="shared" si="22"/>
        <v>-</v>
      </c>
      <c r="B154" s="45" t="str">
        <f>IF(D154="","",Finish!M157)</f>
        <v/>
      </c>
      <c r="C154" s="45" t="str">
        <f>IF(D154="","",Finish!L157)</f>
        <v/>
      </c>
      <c r="D154" s="46">
        <f>IF(LEFT(Finish!N157,1)&lt;&gt;"L",Finish!H157,"")</f>
        <v>154</v>
      </c>
      <c r="E154" s="47" t="str">
        <f>IF(B154="","",IF(B154="unattached","",COUNTIF(B$2:B154,B154)))</f>
        <v/>
      </c>
      <c r="F154" s="48" t="str">
        <f>IF(E154=3,SUMIF(B$2:B154,B154,D$2:D154),"")</f>
        <v/>
      </c>
      <c r="G154" s="49" t="str">
        <f t="shared" si="23"/>
        <v/>
      </c>
      <c r="H154" s="49" t="str">
        <f t="shared" si="24"/>
        <v/>
      </c>
      <c r="I154" s="50" t="str">
        <f>IF($E154=2,Finish!H157,"")</f>
        <v/>
      </c>
      <c r="J154" s="49" t="str">
        <f t="shared" si="25"/>
        <v/>
      </c>
      <c r="K154" s="49" t="str">
        <f t="shared" si="26"/>
        <v/>
      </c>
      <c r="L154" s="50" t="str">
        <f>IF($E154=3,Finish!H157,"")</f>
        <v/>
      </c>
    </row>
    <row r="155" spans="1:12" s="49" customFormat="1" x14ac:dyDescent="0.25">
      <c r="A155" s="44" t="str">
        <f t="shared" si="22"/>
        <v>-</v>
      </c>
      <c r="B155" s="45" t="str">
        <f>IF(D155="","",Finish!M158)</f>
        <v/>
      </c>
      <c r="C155" s="45" t="str">
        <f>IF(D155="","",Finish!L158)</f>
        <v/>
      </c>
      <c r="D155" s="46">
        <f>IF(LEFT(Finish!N158,1)&lt;&gt;"L",Finish!H158,"")</f>
        <v>155</v>
      </c>
      <c r="E155" s="47" t="str">
        <f>IF(B155="","",IF(B155="unattached","",COUNTIF(B$2:B155,B155)))</f>
        <v/>
      </c>
      <c r="F155" s="48" t="str">
        <f>IF(E155=3,SUMIF(B$2:B155,B155,D$2:D155),"")</f>
        <v/>
      </c>
      <c r="G155" s="49" t="str">
        <f t="shared" si="23"/>
        <v/>
      </c>
      <c r="H155" s="49" t="str">
        <f t="shared" si="24"/>
        <v/>
      </c>
      <c r="I155" s="50" t="str">
        <f>IF($E155=2,Finish!H158,"")</f>
        <v/>
      </c>
      <c r="J155" s="49" t="str">
        <f t="shared" si="25"/>
        <v/>
      </c>
      <c r="K155" s="49" t="str">
        <f t="shared" si="26"/>
        <v/>
      </c>
      <c r="L155" s="50" t="str">
        <f>IF($E155=3,Finish!H158,"")</f>
        <v/>
      </c>
    </row>
    <row r="156" spans="1:12" s="49" customFormat="1" x14ac:dyDescent="0.25">
      <c r="A156" s="44" t="str">
        <f t="shared" si="22"/>
        <v>-</v>
      </c>
      <c r="B156" s="45" t="str">
        <f>IF(D156="","",Finish!M159)</f>
        <v/>
      </c>
      <c r="C156" s="45" t="str">
        <f>IF(D156="","",Finish!L159)</f>
        <v/>
      </c>
      <c r="D156" s="46">
        <f>IF(LEFT(Finish!N159,1)&lt;&gt;"L",Finish!H159,"")</f>
        <v>156</v>
      </c>
      <c r="E156" s="47" t="str">
        <f>IF(B156="","",IF(B156="unattached","",COUNTIF(B$2:B156,B156)))</f>
        <v/>
      </c>
      <c r="F156" s="48" t="str">
        <f>IF(E156=3,SUMIF(B$2:B156,B156,D$2:D156),"")</f>
        <v/>
      </c>
      <c r="G156" s="49" t="str">
        <f t="shared" si="23"/>
        <v/>
      </c>
      <c r="H156" s="49" t="str">
        <f t="shared" si="24"/>
        <v/>
      </c>
      <c r="I156" s="50" t="str">
        <f>IF($E156=2,Finish!H159,"")</f>
        <v/>
      </c>
      <c r="J156" s="49" t="str">
        <f t="shared" si="25"/>
        <v/>
      </c>
      <c r="K156" s="49" t="str">
        <f t="shared" si="26"/>
        <v/>
      </c>
      <c r="L156" s="50" t="str">
        <f>IF($E156=3,Finish!H159,"")</f>
        <v/>
      </c>
    </row>
    <row r="157" spans="1:12" s="49" customFormat="1" x14ac:dyDescent="0.25">
      <c r="A157" s="44" t="str">
        <f t="shared" si="22"/>
        <v>-</v>
      </c>
      <c r="B157" s="45" t="str">
        <f>IF(D157="","",Finish!M160)</f>
        <v/>
      </c>
      <c r="C157" s="45" t="str">
        <f>IF(D157="","",Finish!L160)</f>
        <v/>
      </c>
      <c r="D157" s="46">
        <f>IF(LEFT(Finish!N160,1)&lt;&gt;"L",Finish!H160,"")</f>
        <v>157</v>
      </c>
      <c r="E157" s="47" t="str">
        <f>IF(B157="","",IF(B157="unattached","",COUNTIF(B$2:B157,B157)))</f>
        <v/>
      </c>
      <c r="F157" s="48" t="str">
        <f>IF(E157=3,SUMIF(B$2:B157,B157,D$2:D157),"")</f>
        <v/>
      </c>
      <c r="G157" s="49" t="str">
        <f t="shared" si="23"/>
        <v/>
      </c>
      <c r="H157" s="49" t="str">
        <f t="shared" si="24"/>
        <v/>
      </c>
      <c r="I157" s="50" t="str">
        <f>IF($E157=2,Finish!H160,"")</f>
        <v/>
      </c>
      <c r="J157" s="49" t="str">
        <f t="shared" si="25"/>
        <v/>
      </c>
      <c r="K157" s="49" t="str">
        <f t="shared" si="26"/>
        <v/>
      </c>
      <c r="L157" s="50" t="str">
        <f>IF($E157=3,Finish!H160,"")</f>
        <v/>
      </c>
    </row>
    <row r="158" spans="1:12" s="49" customFormat="1" x14ac:dyDescent="0.25">
      <c r="A158" s="44" t="str">
        <f t="shared" si="22"/>
        <v>-</v>
      </c>
      <c r="B158" s="45" t="str">
        <f>IF(D158="","",Finish!M161)</f>
        <v/>
      </c>
      <c r="C158" s="45" t="str">
        <f>IF(D158="","",Finish!L161)</f>
        <v/>
      </c>
      <c r="D158" s="46">
        <f>IF(LEFT(Finish!N161,1)&lt;&gt;"L",Finish!H161,"")</f>
        <v>158</v>
      </c>
      <c r="E158" s="47" t="str">
        <f>IF(B158="","",IF(B158="unattached","",COUNTIF(B$2:B158,B158)))</f>
        <v/>
      </c>
      <c r="F158" s="48" t="str">
        <f>IF(E158=3,SUMIF(B$2:B158,B158,D$2:D158),"")</f>
        <v/>
      </c>
      <c r="G158" s="49" t="str">
        <f t="shared" si="23"/>
        <v/>
      </c>
      <c r="H158" s="49" t="str">
        <f t="shared" si="24"/>
        <v/>
      </c>
      <c r="I158" s="50" t="str">
        <f>IF($E158=2,Finish!H161,"")</f>
        <v/>
      </c>
      <c r="J158" s="49" t="str">
        <f t="shared" si="25"/>
        <v/>
      </c>
      <c r="K158" s="49" t="str">
        <f t="shared" si="26"/>
        <v/>
      </c>
      <c r="L158" s="50" t="str">
        <f>IF($E158=3,Finish!H161,"")</f>
        <v/>
      </c>
    </row>
    <row r="159" spans="1:12" s="49" customFormat="1" x14ac:dyDescent="0.25">
      <c r="A159" s="44" t="str">
        <f t="shared" si="22"/>
        <v>-</v>
      </c>
      <c r="B159" s="45" t="str">
        <f>IF(D159="","",Finish!M162)</f>
        <v/>
      </c>
      <c r="C159" s="45" t="str">
        <f>IF(D159="","",Finish!L162)</f>
        <v/>
      </c>
      <c r="D159" s="46">
        <f>IF(LEFT(Finish!N162,1)&lt;&gt;"L",Finish!H162,"")</f>
        <v>159</v>
      </c>
      <c r="E159" s="47" t="str">
        <f>IF(B159="","",IF(B159="unattached","",COUNTIF(B$2:B159,B159)))</f>
        <v/>
      </c>
      <c r="F159" s="48" t="str">
        <f>IF(E159=3,SUMIF(B$2:B159,B159,D$2:D159),"")</f>
        <v/>
      </c>
      <c r="G159" s="49" t="str">
        <f t="shared" si="23"/>
        <v/>
      </c>
      <c r="H159" s="49" t="str">
        <f t="shared" si="24"/>
        <v/>
      </c>
      <c r="I159" s="50" t="str">
        <f>IF($E159=2,Finish!H162,"")</f>
        <v/>
      </c>
      <c r="J159" s="49" t="str">
        <f t="shared" si="25"/>
        <v/>
      </c>
      <c r="K159" s="49" t="str">
        <f t="shared" si="26"/>
        <v/>
      </c>
      <c r="L159" s="50" t="str">
        <f>IF($E159=3,Finish!H162,"")</f>
        <v/>
      </c>
    </row>
    <row r="160" spans="1:12" s="49" customFormat="1" x14ac:dyDescent="0.25">
      <c r="A160" s="44" t="str">
        <f t="shared" si="22"/>
        <v>-</v>
      </c>
      <c r="B160" s="45" t="str">
        <f>IF(D160="","",Finish!M163)</f>
        <v/>
      </c>
      <c r="C160" s="45" t="str">
        <f>IF(D160="","",Finish!L163)</f>
        <v/>
      </c>
      <c r="D160" s="46">
        <f>IF(LEFT(Finish!N163,1)&lt;&gt;"L",Finish!H163,"")</f>
        <v>160</v>
      </c>
      <c r="E160" s="47" t="str">
        <f>IF(B160="","",IF(B160="unattached","",COUNTIF(B$2:B160,B160)))</f>
        <v/>
      </c>
      <c r="F160" s="48" t="str">
        <f>IF(E160=3,SUMIF(B$2:B160,B160,D$2:D160),"")</f>
        <v/>
      </c>
      <c r="G160" s="49" t="str">
        <f t="shared" si="23"/>
        <v/>
      </c>
      <c r="H160" s="49" t="str">
        <f t="shared" si="24"/>
        <v/>
      </c>
      <c r="I160" s="50" t="str">
        <f>IF($E160=2,Finish!H163,"")</f>
        <v/>
      </c>
      <c r="J160" s="49" t="str">
        <f t="shared" si="25"/>
        <v/>
      </c>
      <c r="K160" s="49" t="str">
        <f t="shared" si="26"/>
        <v/>
      </c>
      <c r="L160" s="50" t="str">
        <f>IF($E160=3,Finish!H163,"")</f>
        <v/>
      </c>
    </row>
    <row r="161" spans="1:12" s="49" customFormat="1" x14ac:dyDescent="0.25">
      <c r="A161" s="44" t="str">
        <f t="shared" si="22"/>
        <v>-</v>
      </c>
      <c r="B161" s="45" t="str">
        <f>IF(D161="","",Finish!M164)</f>
        <v/>
      </c>
      <c r="C161" s="45" t="str">
        <f>IF(D161="","",Finish!L164)</f>
        <v/>
      </c>
      <c r="D161" s="46">
        <f>IF(LEFT(Finish!N164,1)&lt;&gt;"L",Finish!H164,"")</f>
        <v>161</v>
      </c>
      <c r="E161" s="47" t="str">
        <f>IF(B161="","",IF(B161="unattached","",COUNTIF(B$2:B161,B161)))</f>
        <v/>
      </c>
      <c r="F161" s="48" t="str">
        <f>IF(E161=3,SUMIF(B$2:B161,B161,D$2:D161),"")</f>
        <v/>
      </c>
      <c r="G161" s="49" t="str">
        <f t="shared" si="23"/>
        <v/>
      </c>
      <c r="H161" s="49" t="str">
        <f t="shared" si="24"/>
        <v/>
      </c>
      <c r="I161" s="50" t="str">
        <f>IF($E161=2,Finish!H164,"")</f>
        <v/>
      </c>
      <c r="J161" s="49" t="str">
        <f t="shared" si="25"/>
        <v/>
      </c>
      <c r="K161" s="49" t="str">
        <f t="shared" si="26"/>
        <v/>
      </c>
      <c r="L161" s="50" t="str">
        <f>IF($E161=3,Finish!H164,"")</f>
        <v/>
      </c>
    </row>
    <row r="162" spans="1:12" s="49" customFormat="1" x14ac:dyDescent="0.25">
      <c r="A162" s="44" t="str">
        <f t="shared" si="22"/>
        <v>-</v>
      </c>
      <c r="B162" s="45" t="str">
        <f>IF(D162="","",Finish!M165)</f>
        <v/>
      </c>
      <c r="C162" s="45" t="str">
        <f>IF(D162="","",Finish!L165)</f>
        <v/>
      </c>
      <c r="D162" s="46">
        <f>IF(LEFT(Finish!N165,1)&lt;&gt;"L",Finish!H165,"")</f>
        <v>162</v>
      </c>
      <c r="E162" s="47" t="str">
        <f>IF(B162="","",IF(B162="unattached","",COUNTIF(B$2:B162,B162)))</f>
        <v/>
      </c>
      <c r="F162" s="48" t="str">
        <f>IF(E162=3,SUMIF(B$2:B162,B162,D$2:D162),"")</f>
        <v/>
      </c>
      <c r="G162" s="49" t="str">
        <f t="shared" si="23"/>
        <v/>
      </c>
      <c r="H162" s="49" t="str">
        <f t="shared" si="24"/>
        <v/>
      </c>
      <c r="I162" s="50" t="str">
        <f>IF($E162=2,Finish!H165,"")</f>
        <v/>
      </c>
      <c r="J162" s="49" t="str">
        <f t="shared" si="25"/>
        <v/>
      </c>
      <c r="K162" s="49" t="str">
        <f t="shared" si="26"/>
        <v/>
      </c>
      <c r="L162" s="50" t="str">
        <f>IF($E162=3,Finish!H165,"")</f>
        <v/>
      </c>
    </row>
    <row r="163" spans="1:12" s="49" customFormat="1" x14ac:dyDescent="0.25">
      <c r="A163" s="44" t="str">
        <f t="shared" si="22"/>
        <v>-</v>
      </c>
      <c r="B163" s="45" t="str">
        <f>IF(D163="","",Finish!M166)</f>
        <v/>
      </c>
      <c r="C163" s="45" t="str">
        <f>IF(D163="","",Finish!L166)</f>
        <v/>
      </c>
      <c r="D163" s="46">
        <f>IF(LEFT(Finish!N166,1)&lt;&gt;"L",Finish!H166,"")</f>
        <v>163</v>
      </c>
      <c r="E163" s="47" t="str">
        <f>IF(B163="","",IF(B163="unattached","",COUNTIF(B$2:B163,B163)))</f>
        <v/>
      </c>
      <c r="F163" s="48" t="str">
        <f>IF(E163=3,SUMIF(B$2:B163,B163,D$2:D163),"")</f>
        <v/>
      </c>
      <c r="G163" s="49" t="str">
        <f t="shared" si="23"/>
        <v/>
      </c>
      <c r="H163" s="49" t="str">
        <f t="shared" si="24"/>
        <v/>
      </c>
      <c r="I163" s="50" t="str">
        <f>IF($E163=2,Finish!H166,"")</f>
        <v/>
      </c>
      <c r="J163" s="49" t="str">
        <f t="shared" si="25"/>
        <v/>
      </c>
      <c r="K163" s="49" t="str">
        <f t="shared" si="26"/>
        <v/>
      </c>
      <c r="L163" s="50" t="str">
        <f>IF($E163=3,Finish!H166,"")</f>
        <v/>
      </c>
    </row>
    <row r="164" spans="1:12" s="49" customFormat="1" x14ac:dyDescent="0.25">
      <c r="A164" s="44" t="str">
        <f t="shared" si="22"/>
        <v>-</v>
      </c>
      <c r="B164" s="45" t="str">
        <f>IF(D164="","",Finish!M167)</f>
        <v/>
      </c>
      <c r="C164" s="45" t="str">
        <f>IF(D164="","",Finish!L167)</f>
        <v/>
      </c>
      <c r="D164" s="46">
        <f>IF(LEFT(Finish!N167,1)&lt;&gt;"L",Finish!H167,"")</f>
        <v>164</v>
      </c>
      <c r="E164" s="47" t="str">
        <f>IF(B164="","",IF(B164="unattached","",COUNTIF(B$2:B164,B164)))</f>
        <v/>
      </c>
      <c r="F164" s="48" t="str">
        <f>IF(E164=3,SUMIF(B$2:B164,B164,D$2:D164),"")</f>
        <v/>
      </c>
      <c r="G164" s="49" t="str">
        <f t="shared" si="23"/>
        <v/>
      </c>
      <c r="H164" s="49" t="str">
        <f t="shared" si="24"/>
        <v/>
      </c>
      <c r="I164" s="50" t="str">
        <f>IF($E164=2,Finish!H167,"")</f>
        <v/>
      </c>
      <c r="J164" s="49" t="str">
        <f t="shared" si="25"/>
        <v/>
      </c>
      <c r="K164" s="49" t="str">
        <f t="shared" si="26"/>
        <v/>
      </c>
      <c r="L164" s="50" t="str">
        <f>IF($E164=3,Finish!H167,"")</f>
        <v/>
      </c>
    </row>
    <row r="165" spans="1:12" s="49" customFormat="1" x14ac:dyDescent="0.25">
      <c r="A165" s="44" t="str">
        <f t="shared" si="22"/>
        <v>-</v>
      </c>
      <c r="B165" s="45" t="str">
        <f>IF(D165="","",Finish!M168)</f>
        <v/>
      </c>
      <c r="C165" s="45" t="str">
        <f>IF(D165="","",Finish!L168)</f>
        <v/>
      </c>
      <c r="D165" s="46">
        <f>IF(LEFT(Finish!N168,1)&lt;&gt;"L",Finish!H168,"")</f>
        <v>165</v>
      </c>
      <c r="E165" s="47" t="str">
        <f>IF(B165="","",IF(B165="unattached","",COUNTIF(B$2:B165,B165)))</f>
        <v/>
      </c>
      <c r="F165" s="48" t="str">
        <f>IF(E165=3,SUMIF(B$2:B165,B165,D$2:D165),"")</f>
        <v/>
      </c>
      <c r="G165" s="49" t="str">
        <f t="shared" si="23"/>
        <v/>
      </c>
      <c r="H165" s="49" t="str">
        <f t="shared" si="24"/>
        <v/>
      </c>
      <c r="I165" s="50" t="str">
        <f>IF($E165=2,Finish!H168,"")</f>
        <v/>
      </c>
      <c r="J165" s="49" t="str">
        <f t="shared" si="25"/>
        <v/>
      </c>
      <c r="K165" s="49" t="str">
        <f t="shared" si="26"/>
        <v/>
      </c>
      <c r="L165" s="50" t="str">
        <f>IF($E165=3,Finish!H168,"")</f>
        <v/>
      </c>
    </row>
    <row r="166" spans="1:12" s="49" customFormat="1" x14ac:dyDescent="0.25">
      <c r="A166" s="44" t="str">
        <f t="shared" si="22"/>
        <v>-</v>
      </c>
      <c r="B166" s="45" t="str">
        <f>IF(D166="","",Finish!M169)</f>
        <v/>
      </c>
      <c r="C166" s="45" t="str">
        <f>IF(D166="","",Finish!L169)</f>
        <v/>
      </c>
      <c r="D166" s="46">
        <f>IF(LEFT(Finish!N169,1)&lt;&gt;"L",Finish!H169,"")</f>
        <v>166</v>
      </c>
      <c r="E166" s="47" t="str">
        <f>IF(B166="","",IF(B166="unattached","",COUNTIF(B$2:B166,B166)))</f>
        <v/>
      </c>
      <c r="F166" s="48" t="str">
        <f>IF(E166=3,SUMIF(B$2:B166,B166,D$2:D166),"")</f>
        <v/>
      </c>
      <c r="G166" s="49" t="str">
        <f t="shared" si="23"/>
        <v/>
      </c>
      <c r="H166" s="49" t="str">
        <f t="shared" si="24"/>
        <v/>
      </c>
      <c r="I166" s="50" t="str">
        <f>IF($E166=2,Finish!H169,"")</f>
        <v/>
      </c>
      <c r="J166" s="49" t="str">
        <f t="shared" si="25"/>
        <v/>
      </c>
      <c r="K166" s="49" t="str">
        <f t="shared" si="26"/>
        <v/>
      </c>
      <c r="L166" s="50" t="str">
        <f>IF($E166=3,Finish!H169,"")</f>
        <v/>
      </c>
    </row>
    <row r="167" spans="1:12" s="49" customFormat="1" x14ac:dyDescent="0.25">
      <c r="A167" s="44" t="str">
        <f t="shared" si="22"/>
        <v>-</v>
      </c>
      <c r="B167" s="45" t="str">
        <f>IF(D167="","",Finish!M170)</f>
        <v/>
      </c>
      <c r="C167" s="45" t="str">
        <f>IF(D167="","",Finish!L170)</f>
        <v/>
      </c>
      <c r="D167" s="46">
        <f>IF(LEFT(Finish!N170,1)&lt;&gt;"L",Finish!H170,"")</f>
        <v>167</v>
      </c>
      <c r="E167" s="47" t="str">
        <f>IF(B167="","",IF(B167="unattached","",COUNTIF(B$2:B167,B167)))</f>
        <v/>
      </c>
      <c r="F167" s="48" t="str">
        <f>IF(E167=3,SUMIF(B$2:B167,B167,D$2:D167),"")</f>
        <v/>
      </c>
      <c r="G167" s="49" t="str">
        <f t="shared" si="23"/>
        <v/>
      </c>
      <c r="H167" s="49" t="str">
        <f t="shared" si="24"/>
        <v/>
      </c>
      <c r="I167" s="50" t="str">
        <f>IF($E167=2,Finish!H170,"")</f>
        <v/>
      </c>
      <c r="J167" s="49" t="str">
        <f t="shared" si="25"/>
        <v/>
      </c>
      <c r="K167" s="49" t="str">
        <f t="shared" si="26"/>
        <v/>
      </c>
      <c r="L167" s="50" t="str">
        <f>IF($E167=3,Finish!H170,"")</f>
        <v/>
      </c>
    </row>
    <row r="168" spans="1:12" s="49" customFormat="1" x14ac:dyDescent="0.25">
      <c r="A168" s="44" t="str">
        <f t="shared" si="22"/>
        <v>-</v>
      </c>
      <c r="B168" s="45" t="str">
        <f>IF(D168="","",Finish!M171)</f>
        <v/>
      </c>
      <c r="C168" s="45" t="str">
        <f>IF(D168="","",Finish!L171)</f>
        <v/>
      </c>
      <c r="D168" s="46">
        <f>IF(LEFT(Finish!N171,1)&lt;&gt;"L",Finish!H171,"")</f>
        <v>168</v>
      </c>
      <c r="E168" s="47" t="str">
        <f>IF(B168="","",IF(B168="unattached","",COUNTIF(B$2:B168,B168)))</f>
        <v/>
      </c>
      <c r="F168" s="48" t="str">
        <f>IF(E168=3,SUMIF(B$2:B168,B168,D$2:D168),"")</f>
        <v/>
      </c>
      <c r="G168" s="49" t="str">
        <f t="shared" si="23"/>
        <v/>
      </c>
      <c r="H168" s="49" t="str">
        <f t="shared" si="24"/>
        <v/>
      </c>
      <c r="I168" s="50" t="str">
        <f>IF($E168=2,Finish!H171,"")</f>
        <v/>
      </c>
      <c r="J168" s="49" t="str">
        <f t="shared" si="25"/>
        <v/>
      </c>
      <c r="K168" s="49" t="str">
        <f t="shared" si="26"/>
        <v/>
      </c>
      <c r="L168" s="50" t="str">
        <f>IF($E168=3,Finish!H171,"")</f>
        <v/>
      </c>
    </row>
    <row r="169" spans="1:12" s="49" customFormat="1" x14ac:dyDescent="0.25">
      <c r="A169" s="44" t="str">
        <f t="shared" si="22"/>
        <v>-</v>
      </c>
      <c r="B169" s="45" t="str">
        <f>IF(D169="","",Finish!M172)</f>
        <v/>
      </c>
      <c r="C169" s="45" t="str">
        <f>IF(D169="","",Finish!L172)</f>
        <v/>
      </c>
      <c r="D169" s="46">
        <f>IF(LEFT(Finish!N172,1)&lt;&gt;"L",Finish!H172,"")</f>
        <v>169</v>
      </c>
      <c r="E169" s="47" t="str">
        <f>IF(B169="","",IF(B169="unattached","",COUNTIF(B$2:B169,B169)))</f>
        <v/>
      </c>
      <c r="F169" s="48" t="str">
        <f>IF(E169=3,SUMIF(B$2:B169,B169,D$2:D169),"")</f>
        <v/>
      </c>
      <c r="G169" s="49" t="str">
        <f t="shared" si="23"/>
        <v/>
      </c>
      <c r="H169" s="49" t="str">
        <f t="shared" si="24"/>
        <v/>
      </c>
      <c r="I169" s="50" t="str">
        <f>IF($E169=2,Finish!H172,"")</f>
        <v/>
      </c>
      <c r="J169" s="49" t="str">
        <f t="shared" si="25"/>
        <v/>
      </c>
      <c r="K169" s="49" t="str">
        <f t="shared" si="26"/>
        <v/>
      </c>
      <c r="L169" s="50" t="str">
        <f>IF($E169=3,Finish!H172,"")</f>
        <v/>
      </c>
    </row>
    <row r="170" spans="1:12" s="49" customFormat="1" x14ac:dyDescent="0.25">
      <c r="A170" s="44" t="str">
        <f t="shared" si="22"/>
        <v>-</v>
      </c>
      <c r="B170" s="45" t="str">
        <f>IF(D170="","",Finish!M173)</f>
        <v/>
      </c>
      <c r="C170" s="45" t="str">
        <f>IF(D170="","",Finish!L173)</f>
        <v/>
      </c>
      <c r="D170" s="46">
        <f>IF(LEFT(Finish!N173,1)&lt;&gt;"L",Finish!H173,"")</f>
        <v>170</v>
      </c>
      <c r="E170" s="47" t="str">
        <f>IF(B170="","",IF(B170="unattached","",COUNTIF(B$2:B170,B170)))</f>
        <v/>
      </c>
      <c r="F170" s="48" t="str">
        <f>IF(E170=3,SUMIF(B$2:B170,B170,D$2:D170),"")</f>
        <v/>
      </c>
      <c r="G170" s="49" t="str">
        <f t="shared" si="23"/>
        <v/>
      </c>
      <c r="H170" s="49" t="str">
        <f t="shared" si="24"/>
        <v/>
      </c>
      <c r="I170" s="50" t="str">
        <f>IF($E170=2,Finish!H173,"")</f>
        <v/>
      </c>
      <c r="J170" s="49" t="str">
        <f t="shared" si="25"/>
        <v/>
      </c>
      <c r="K170" s="49" t="str">
        <f t="shared" si="26"/>
        <v/>
      </c>
      <c r="L170" s="50" t="str">
        <f>IF($E170=3,Finish!H173,"")</f>
        <v/>
      </c>
    </row>
    <row r="171" spans="1:12" s="49" customFormat="1" x14ac:dyDescent="0.25">
      <c r="A171" s="44" t="str">
        <f t="shared" si="22"/>
        <v>-</v>
      </c>
      <c r="B171" s="45" t="str">
        <f>IF(D171="","",Finish!M174)</f>
        <v/>
      </c>
      <c r="C171" s="45" t="str">
        <f>IF(D171="","",Finish!L174)</f>
        <v/>
      </c>
      <c r="D171" s="46">
        <f>IF(LEFT(Finish!N174,1)&lt;&gt;"L",Finish!H174,"")</f>
        <v>171</v>
      </c>
      <c r="E171" s="47" t="str">
        <f>IF(B171="","",IF(B171="unattached","",COUNTIF(B$2:B171,B171)))</f>
        <v/>
      </c>
      <c r="F171" s="48" t="str">
        <f>IF(E171=3,SUMIF(B$2:B171,B171,D$2:D171),"")</f>
        <v/>
      </c>
      <c r="G171" s="49" t="str">
        <f t="shared" si="23"/>
        <v/>
      </c>
      <c r="H171" s="49" t="str">
        <f t="shared" si="24"/>
        <v/>
      </c>
      <c r="I171" s="50" t="str">
        <f>IF($E171=2,Finish!H174,"")</f>
        <v/>
      </c>
      <c r="J171" s="49" t="str">
        <f t="shared" si="25"/>
        <v/>
      </c>
      <c r="K171" s="49" t="str">
        <f t="shared" si="26"/>
        <v/>
      </c>
      <c r="L171" s="50" t="str">
        <f>IF($E171=3,Finish!H174,"")</f>
        <v/>
      </c>
    </row>
    <row r="172" spans="1:12" s="49" customFormat="1" x14ac:dyDescent="0.25">
      <c r="A172" s="44" t="str">
        <f t="shared" si="22"/>
        <v>-</v>
      </c>
      <c r="B172" s="45" t="str">
        <f>IF(D172="","",Finish!M175)</f>
        <v/>
      </c>
      <c r="C172" s="45" t="str">
        <f>IF(D172="","",Finish!L175)</f>
        <v/>
      </c>
      <c r="D172" s="46">
        <f>IF(LEFT(Finish!N175,1)&lt;&gt;"L",Finish!H175,"")</f>
        <v>172</v>
      </c>
      <c r="E172" s="47" t="str">
        <f>IF(B172="","",IF(B172="unattached","",COUNTIF(B$2:B172,B172)))</f>
        <v/>
      </c>
      <c r="F172" s="48" t="str">
        <f>IF(E172=3,SUMIF(B$2:B172,B172,D$2:D172),"")</f>
        <v/>
      </c>
      <c r="G172" s="49" t="str">
        <f t="shared" si="23"/>
        <v/>
      </c>
      <c r="H172" s="49" t="str">
        <f t="shared" si="24"/>
        <v/>
      </c>
      <c r="I172" s="50" t="str">
        <f>IF($E172=2,Finish!H175,"")</f>
        <v/>
      </c>
      <c r="J172" s="49" t="str">
        <f t="shared" si="25"/>
        <v/>
      </c>
      <c r="K172" s="49" t="str">
        <f t="shared" si="26"/>
        <v/>
      </c>
      <c r="L172" s="50" t="str">
        <f>IF($E172=3,Finish!H175,"")</f>
        <v/>
      </c>
    </row>
    <row r="173" spans="1:12" s="49" customFormat="1" x14ac:dyDescent="0.25">
      <c r="A173" s="44" t="str">
        <f t="shared" si="22"/>
        <v>-</v>
      </c>
      <c r="B173" s="45" t="str">
        <f>IF(D173="","",Finish!M176)</f>
        <v/>
      </c>
      <c r="C173" s="45" t="str">
        <f>IF(D173="","",Finish!L176)</f>
        <v/>
      </c>
      <c r="D173" s="46">
        <f>IF(LEFT(Finish!N176,1)&lt;&gt;"L",Finish!H176,"")</f>
        <v>173</v>
      </c>
      <c r="E173" s="47" t="str">
        <f>IF(B173="","",IF(B173="unattached","",COUNTIF(B$2:B173,B173)))</f>
        <v/>
      </c>
      <c r="F173" s="48" t="str">
        <f>IF(E173=3,SUMIF(B$2:B173,B173,D$2:D173),"")</f>
        <v/>
      </c>
      <c r="G173" s="49" t="str">
        <f t="shared" si="23"/>
        <v/>
      </c>
      <c r="H173" s="49" t="str">
        <f t="shared" si="24"/>
        <v/>
      </c>
      <c r="I173" s="50" t="str">
        <f>IF($E173=2,Finish!H176,"")</f>
        <v/>
      </c>
      <c r="J173" s="49" t="str">
        <f t="shared" si="25"/>
        <v/>
      </c>
      <c r="K173" s="49" t="str">
        <f t="shared" si="26"/>
        <v/>
      </c>
      <c r="L173" s="50" t="str">
        <f>IF($E173=3,Finish!H176,"")</f>
        <v/>
      </c>
    </row>
    <row r="174" spans="1:12" s="49" customFormat="1" x14ac:dyDescent="0.25">
      <c r="A174" s="44" t="str">
        <f t="shared" si="22"/>
        <v>-</v>
      </c>
      <c r="B174" s="45" t="str">
        <f>IF(D174="","",Finish!M177)</f>
        <v/>
      </c>
      <c r="C174" s="45" t="str">
        <f>IF(D174="","",Finish!L177)</f>
        <v/>
      </c>
      <c r="D174" s="46">
        <f>IF(LEFT(Finish!N177,1)&lt;&gt;"L",Finish!H177,"")</f>
        <v>174</v>
      </c>
      <c r="E174" s="47" t="str">
        <f>IF(B174="","",IF(B174="unattached","",COUNTIF(B$2:B174,B174)))</f>
        <v/>
      </c>
      <c r="F174" s="48" t="str">
        <f>IF(E174=3,SUMIF(B$2:B174,B174,D$2:D174),"")</f>
        <v/>
      </c>
      <c r="G174" s="49" t="str">
        <f t="shared" si="23"/>
        <v/>
      </c>
      <c r="H174" s="49" t="str">
        <f t="shared" si="24"/>
        <v/>
      </c>
      <c r="I174" s="50" t="str">
        <f>IF($E174=2,Finish!H177,"")</f>
        <v/>
      </c>
      <c r="J174" s="49" t="str">
        <f t="shared" si="25"/>
        <v/>
      </c>
      <c r="K174" s="49" t="str">
        <f t="shared" si="26"/>
        <v/>
      </c>
      <c r="L174" s="50" t="str">
        <f>IF($E174=3,Finish!H177,"")</f>
        <v/>
      </c>
    </row>
    <row r="175" spans="1:12" s="49" customFormat="1" x14ac:dyDescent="0.25">
      <c r="A175" s="44" t="str">
        <f t="shared" si="22"/>
        <v>-</v>
      </c>
      <c r="B175" s="45" t="str">
        <f>IF(D175="","",Finish!M178)</f>
        <v/>
      </c>
      <c r="C175" s="45" t="str">
        <f>IF(D175="","",Finish!L178)</f>
        <v/>
      </c>
      <c r="D175" s="46">
        <f>IF(LEFT(Finish!N178,1)&lt;&gt;"L",Finish!H178,"")</f>
        <v>175</v>
      </c>
      <c r="E175" s="47" t="str">
        <f>IF(B175="","",IF(B175="unattached","",COUNTIF(B$2:B175,B175)))</f>
        <v/>
      </c>
      <c r="F175" s="48" t="str">
        <f>IF(E175=3,SUMIF(B$2:B175,B175,D$2:D175),"")</f>
        <v/>
      </c>
      <c r="G175" s="49" t="str">
        <f t="shared" si="23"/>
        <v/>
      </c>
      <c r="H175" s="49" t="str">
        <f t="shared" si="24"/>
        <v/>
      </c>
      <c r="I175" s="50" t="str">
        <f>IF($E175=2,Finish!H178,"")</f>
        <v/>
      </c>
      <c r="J175" s="49" t="str">
        <f t="shared" si="25"/>
        <v/>
      </c>
      <c r="K175" s="49" t="str">
        <f t="shared" si="26"/>
        <v/>
      </c>
      <c r="L175" s="50" t="str">
        <f>IF($E175=3,Finish!H178,"")</f>
        <v/>
      </c>
    </row>
    <row r="176" spans="1:12" s="49" customFormat="1" x14ac:dyDescent="0.25">
      <c r="A176" s="44" t="str">
        <f t="shared" si="22"/>
        <v>-</v>
      </c>
      <c r="B176" s="45" t="str">
        <f>IF(D176="","",Finish!M179)</f>
        <v/>
      </c>
      <c r="C176" s="45" t="str">
        <f>IF(D176="","",Finish!L179)</f>
        <v/>
      </c>
      <c r="D176" s="46">
        <f>IF(LEFT(Finish!N179,1)&lt;&gt;"L",Finish!H179,"")</f>
        <v>176</v>
      </c>
      <c r="E176" s="47" t="str">
        <f>IF(B176="","",IF(B176="unattached","",COUNTIF(B$2:B176,B176)))</f>
        <v/>
      </c>
      <c r="F176" s="48" t="str">
        <f>IF(E176=3,SUMIF(B$2:B176,B176,D$2:D176),"")</f>
        <v/>
      </c>
      <c r="G176" s="49" t="str">
        <f t="shared" si="23"/>
        <v/>
      </c>
      <c r="H176" s="49" t="str">
        <f t="shared" si="24"/>
        <v/>
      </c>
      <c r="I176" s="50" t="str">
        <f>IF($E176=2,Finish!H179,"")</f>
        <v/>
      </c>
      <c r="J176" s="49" t="str">
        <f t="shared" si="25"/>
        <v/>
      </c>
      <c r="K176" s="49" t="str">
        <f t="shared" si="26"/>
        <v/>
      </c>
      <c r="L176" s="50" t="str">
        <f>IF($E176=3,Finish!H179,"")</f>
        <v/>
      </c>
    </row>
    <row r="177" spans="1:12" s="49" customFormat="1" x14ac:dyDescent="0.25">
      <c r="A177" s="44" t="str">
        <f t="shared" si="22"/>
        <v>-</v>
      </c>
      <c r="B177" s="45" t="str">
        <f>IF(D177="","",Finish!M180)</f>
        <v/>
      </c>
      <c r="C177" s="45" t="str">
        <f>IF(D177="","",Finish!L180)</f>
        <v/>
      </c>
      <c r="D177" s="46">
        <f>IF(LEFT(Finish!N180,1)&lt;&gt;"L",Finish!H180,"")</f>
        <v>177</v>
      </c>
      <c r="E177" s="47" t="str">
        <f>IF(B177="","",IF(B177="unattached","",COUNTIF(B$2:B177,B177)))</f>
        <v/>
      </c>
      <c r="F177" s="48" t="str">
        <f>IF(E177=3,SUMIF(B$2:B177,B177,D$2:D177),"")</f>
        <v/>
      </c>
      <c r="G177" s="49" t="str">
        <f t="shared" si="23"/>
        <v/>
      </c>
      <c r="H177" s="49" t="str">
        <f t="shared" si="24"/>
        <v/>
      </c>
      <c r="I177" s="50" t="str">
        <f>IF($E177=2,Finish!H180,"")</f>
        <v/>
      </c>
      <c r="J177" s="49" t="str">
        <f t="shared" si="25"/>
        <v/>
      </c>
      <c r="K177" s="49" t="str">
        <f t="shared" si="26"/>
        <v/>
      </c>
      <c r="L177" s="50" t="str">
        <f>IF($E177=3,Finish!H180,"")</f>
        <v/>
      </c>
    </row>
    <row r="178" spans="1:12" s="49" customFormat="1" x14ac:dyDescent="0.25">
      <c r="A178" s="44" t="str">
        <f t="shared" si="22"/>
        <v>-</v>
      </c>
      <c r="B178" s="45" t="str">
        <f>IF(D178="","",Finish!M181)</f>
        <v/>
      </c>
      <c r="C178" s="45" t="str">
        <f>IF(D178="","",Finish!L181)</f>
        <v/>
      </c>
      <c r="D178" s="46">
        <f>IF(LEFT(Finish!N181,1)&lt;&gt;"L",Finish!H181,"")</f>
        <v>178</v>
      </c>
      <c r="E178" s="47" t="str">
        <f>IF(B178="","",IF(B178="unattached","",COUNTIF(B$2:B178,B178)))</f>
        <v/>
      </c>
      <c r="F178" s="48" t="str">
        <f>IF(E178=3,SUMIF(B$2:B178,B178,D$2:D178),"")</f>
        <v/>
      </c>
      <c r="G178" s="49" t="str">
        <f t="shared" si="23"/>
        <v/>
      </c>
      <c r="H178" s="49" t="str">
        <f t="shared" si="24"/>
        <v/>
      </c>
      <c r="I178" s="50" t="str">
        <f>IF($E178=2,Finish!H181,"")</f>
        <v/>
      </c>
      <c r="J178" s="49" t="str">
        <f t="shared" si="25"/>
        <v/>
      </c>
      <c r="K178" s="49" t="str">
        <f t="shared" si="26"/>
        <v/>
      </c>
      <c r="L178" s="50" t="str">
        <f>IF($E178=3,Finish!H181,"")</f>
        <v/>
      </c>
    </row>
    <row r="179" spans="1:12" s="49" customFormat="1" x14ac:dyDescent="0.25">
      <c r="A179" s="44" t="str">
        <f t="shared" si="22"/>
        <v>-</v>
      </c>
      <c r="B179" s="45" t="str">
        <f>IF(D179="","",Finish!M182)</f>
        <v/>
      </c>
      <c r="C179" s="45" t="str">
        <f>IF(D179="","",Finish!L182)</f>
        <v/>
      </c>
      <c r="D179" s="46">
        <f>IF(LEFT(Finish!N182,1)&lt;&gt;"L",Finish!H182,"")</f>
        <v>179</v>
      </c>
      <c r="E179" s="47" t="str">
        <f>IF(B179="","",IF(B179="unattached","",COUNTIF(B$2:B179,B179)))</f>
        <v/>
      </c>
      <c r="F179" s="48" t="str">
        <f>IF(E179=3,SUMIF(B$2:B179,B179,D$2:D179),"")</f>
        <v/>
      </c>
      <c r="G179" s="49" t="str">
        <f t="shared" si="23"/>
        <v/>
      </c>
      <c r="H179" s="49" t="str">
        <f t="shared" si="24"/>
        <v/>
      </c>
      <c r="I179" s="50" t="str">
        <f>IF($E179=2,Finish!H182,"")</f>
        <v/>
      </c>
      <c r="J179" s="49" t="str">
        <f t="shared" si="25"/>
        <v/>
      </c>
      <c r="K179" s="49" t="str">
        <f t="shared" si="26"/>
        <v/>
      </c>
      <c r="L179" s="50" t="str">
        <f>IF($E179=3,Finish!H182,"")</f>
        <v/>
      </c>
    </row>
    <row r="180" spans="1:12" s="49" customFormat="1" x14ac:dyDescent="0.25">
      <c r="A180" s="44" t="str">
        <f t="shared" si="22"/>
        <v>-</v>
      </c>
      <c r="B180" s="45" t="str">
        <f>IF(D180="","",Finish!M183)</f>
        <v/>
      </c>
      <c r="C180" s="45" t="str">
        <f>IF(D180="","",Finish!L183)</f>
        <v/>
      </c>
      <c r="D180" s="46">
        <f>IF(LEFT(Finish!N183,1)&lt;&gt;"L",Finish!H183,"")</f>
        <v>180</v>
      </c>
      <c r="E180" s="47" t="str">
        <f>IF(B180="","",IF(B180="unattached","",COUNTIF(B$2:B180,B180)))</f>
        <v/>
      </c>
      <c r="F180" s="48" t="str">
        <f>IF(E180=3,SUMIF(B$2:B180,B180,D$2:D180),"")</f>
        <v/>
      </c>
      <c r="G180" s="49" t="str">
        <f t="shared" si="23"/>
        <v/>
      </c>
      <c r="H180" s="49" t="str">
        <f t="shared" si="24"/>
        <v/>
      </c>
      <c r="I180" s="50" t="str">
        <f>IF($E180=2,Finish!H183,"")</f>
        <v/>
      </c>
      <c r="J180" s="49" t="str">
        <f t="shared" si="25"/>
        <v/>
      </c>
      <c r="K180" s="49" t="str">
        <f t="shared" si="26"/>
        <v/>
      </c>
      <c r="L180" s="50" t="str">
        <f>IF($E180=3,Finish!H183,"")</f>
        <v/>
      </c>
    </row>
    <row r="181" spans="1:12" s="49" customFormat="1" x14ac:dyDescent="0.25">
      <c r="A181" s="44" t="str">
        <f t="shared" si="22"/>
        <v>-</v>
      </c>
      <c r="B181" s="45" t="str">
        <f>IF(D181="","",Finish!M184)</f>
        <v/>
      </c>
      <c r="C181" s="45" t="str">
        <f>IF(D181="","",Finish!L184)</f>
        <v/>
      </c>
      <c r="D181" s="46">
        <f>IF(LEFT(Finish!N184,1)&lt;&gt;"L",Finish!H184,"")</f>
        <v>181</v>
      </c>
      <c r="E181" s="47" t="str">
        <f>IF(B181="","",IF(B181="unattached","",COUNTIF(B$2:B181,B181)))</f>
        <v/>
      </c>
      <c r="F181" s="48" t="str">
        <f>IF(E181=3,SUMIF(B$2:B181,B181,D$2:D181),"")</f>
        <v/>
      </c>
      <c r="G181" s="49" t="str">
        <f t="shared" si="23"/>
        <v/>
      </c>
      <c r="H181" s="49" t="str">
        <f t="shared" si="24"/>
        <v/>
      </c>
      <c r="I181" s="50" t="str">
        <f>IF($E181=2,Finish!H184,"")</f>
        <v/>
      </c>
      <c r="J181" s="49" t="str">
        <f t="shared" si="25"/>
        <v/>
      </c>
      <c r="K181" s="49" t="str">
        <f t="shared" si="26"/>
        <v/>
      </c>
      <c r="L181" s="50" t="str">
        <f>IF($E181=3,Finish!H184,"")</f>
        <v/>
      </c>
    </row>
    <row r="182" spans="1:12" s="49" customFormat="1" x14ac:dyDescent="0.25">
      <c r="A182" s="44" t="str">
        <f t="shared" si="22"/>
        <v>-</v>
      </c>
      <c r="B182" s="45" t="str">
        <f>IF(D182="","",Finish!M185)</f>
        <v/>
      </c>
      <c r="C182" s="45" t="str">
        <f>IF(D182="","",Finish!L185)</f>
        <v/>
      </c>
      <c r="D182" s="46">
        <f>IF(LEFT(Finish!N185,1)&lt;&gt;"L",Finish!H185,"")</f>
        <v>182</v>
      </c>
      <c r="E182" s="47" t="str">
        <f>IF(B182="","",IF(B182="unattached","",COUNTIF(B$2:B182,B182)))</f>
        <v/>
      </c>
      <c r="F182" s="48" t="str">
        <f>IF(E182=3,SUMIF(B$2:B182,B182,D$2:D182),"")</f>
        <v/>
      </c>
      <c r="G182" s="49" t="str">
        <f t="shared" si="23"/>
        <v/>
      </c>
      <c r="H182" s="49" t="str">
        <f t="shared" si="24"/>
        <v/>
      </c>
      <c r="I182" s="50" t="str">
        <f>IF($E182=2,Finish!H185,"")</f>
        <v/>
      </c>
      <c r="J182" s="49" t="str">
        <f t="shared" si="25"/>
        <v/>
      </c>
      <c r="K182" s="49" t="str">
        <f t="shared" si="26"/>
        <v/>
      </c>
      <c r="L182" s="50" t="str">
        <f>IF($E182=3,Finish!H185,"")</f>
        <v/>
      </c>
    </row>
    <row r="183" spans="1:12" s="49" customFormat="1" x14ac:dyDescent="0.25">
      <c r="A183" s="44" t="str">
        <f t="shared" si="22"/>
        <v>-</v>
      </c>
      <c r="B183" s="45" t="str">
        <f>IF(D183="","",Finish!M186)</f>
        <v/>
      </c>
      <c r="C183" s="45" t="str">
        <f>IF(D183="","",Finish!L186)</f>
        <v/>
      </c>
      <c r="D183" s="46">
        <f>IF(LEFT(Finish!N186,1)&lt;&gt;"L",Finish!H186,"")</f>
        <v>183</v>
      </c>
      <c r="E183" s="47" t="str">
        <f>IF(B183="","",IF(B183="unattached","",COUNTIF(B$2:B183,B183)))</f>
        <v/>
      </c>
      <c r="F183" s="48" t="str">
        <f>IF(E183=3,SUMIF(B$2:B183,B183,D$2:D183),"")</f>
        <v/>
      </c>
      <c r="G183" s="49" t="str">
        <f t="shared" si="23"/>
        <v/>
      </c>
      <c r="H183" s="49" t="str">
        <f t="shared" si="24"/>
        <v/>
      </c>
      <c r="I183" s="50" t="str">
        <f>IF($E183=2,Finish!H186,"")</f>
        <v/>
      </c>
      <c r="J183" s="49" t="str">
        <f t="shared" si="25"/>
        <v/>
      </c>
      <c r="K183" s="49" t="str">
        <f t="shared" si="26"/>
        <v/>
      </c>
      <c r="L183" s="50" t="str">
        <f>IF($E183=3,Finish!H186,"")</f>
        <v/>
      </c>
    </row>
    <row r="184" spans="1:12" s="49" customFormat="1" x14ac:dyDescent="0.25">
      <c r="A184" s="44" t="str">
        <f t="shared" si="22"/>
        <v>-</v>
      </c>
      <c r="B184" s="45" t="str">
        <f>IF(D184="","",Finish!M187)</f>
        <v/>
      </c>
      <c r="C184" s="45" t="str">
        <f>IF(D184="","",Finish!L187)</f>
        <v/>
      </c>
      <c r="D184" s="46">
        <f>IF(LEFT(Finish!N187,1)&lt;&gt;"L",Finish!H187,"")</f>
        <v>184</v>
      </c>
      <c r="E184" s="47" t="str">
        <f>IF(B184="","",IF(B184="unattached","",COUNTIF(B$2:B184,B184)))</f>
        <v/>
      </c>
      <c r="F184" s="48" t="str">
        <f>IF(E184=3,SUMIF(B$2:B184,B184,D$2:D184),"")</f>
        <v/>
      </c>
      <c r="G184" s="49" t="str">
        <f t="shared" si="23"/>
        <v/>
      </c>
      <c r="H184" s="49" t="str">
        <f t="shared" si="24"/>
        <v/>
      </c>
      <c r="I184" s="50" t="str">
        <f>IF($E184=2,Finish!H187,"")</f>
        <v/>
      </c>
      <c r="J184" s="49" t="str">
        <f t="shared" si="25"/>
        <v/>
      </c>
      <c r="K184" s="49" t="str">
        <f t="shared" si="26"/>
        <v/>
      </c>
      <c r="L184" s="50" t="str">
        <f>IF($E184=3,Finish!H187,"")</f>
        <v/>
      </c>
    </row>
    <row r="185" spans="1:12" s="49" customFormat="1" x14ac:dyDescent="0.25">
      <c r="A185" s="44" t="str">
        <f t="shared" si="22"/>
        <v>-</v>
      </c>
      <c r="B185" s="45" t="str">
        <f>IF(D185="","",Finish!M188)</f>
        <v/>
      </c>
      <c r="C185" s="45" t="str">
        <f>IF(D185="","",Finish!L188)</f>
        <v/>
      </c>
      <c r="D185" s="46">
        <f>IF(LEFT(Finish!N188,1)&lt;&gt;"L",Finish!H188,"")</f>
        <v>185</v>
      </c>
      <c r="E185" s="47" t="str">
        <f>IF(B185="","",IF(B185="unattached","",COUNTIF(B$2:B185,B185)))</f>
        <v/>
      </c>
      <c r="F185" s="48" t="str">
        <f>IF(E185=3,SUMIF(B$2:B185,B185,D$2:D185),"")</f>
        <v/>
      </c>
      <c r="G185" s="49" t="str">
        <f t="shared" si="23"/>
        <v/>
      </c>
      <c r="H185" s="49" t="str">
        <f t="shared" si="24"/>
        <v/>
      </c>
      <c r="I185" s="50" t="str">
        <f>IF($E185=2,Finish!H188,"")</f>
        <v/>
      </c>
      <c r="J185" s="49" t="str">
        <f t="shared" si="25"/>
        <v/>
      </c>
      <c r="K185" s="49" t="str">
        <f t="shared" si="26"/>
        <v/>
      </c>
      <c r="L185" s="50" t="str">
        <f>IF($E185=3,Finish!H188,"")</f>
        <v/>
      </c>
    </row>
    <row r="186" spans="1:12" s="49" customFormat="1" x14ac:dyDescent="0.25">
      <c r="A186" s="44" t="str">
        <f t="shared" si="22"/>
        <v>-</v>
      </c>
      <c r="B186" s="45" t="str">
        <f>IF(D186="","",Finish!M189)</f>
        <v/>
      </c>
      <c r="C186" s="45" t="str">
        <f>IF(D186="","",Finish!L189)</f>
        <v/>
      </c>
      <c r="D186" s="46">
        <f>IF(LEFT(Finish!N189,1)&lt;&gt;"L",Finish!H189,"")</f>
        <v>186</v>
      </c>
      <c r="E186" s="47" t="str">
        <f>IF(B186="","",IF(B186="unattached","",COUNTIF(B$2:B186,B186)))</f>
        <v/>
      </c>
      <c r="F186" s="48" t="str">
        <f>IF(E186=3,SUMIF(B$2:B186,B186,D$2:D186),"")</f>
        <v/>
      </c>
      <c r="G186" s="49" t="str">
        <f t="shared" si="23"/>
        <v/>
      </c>
      <c r="H186" s="49" t="str">
        <f t="shared" si="24"/>
        <v/>
      </c>
      <c r="I186" s="50" t="str">
        <f>IF($E186=2,Finish!H189,"")</f>
        <v/>
      </c>
      <c r="J186" s="49" t="str">
        <f t="shared" si="25"/>
        <v/>
      </c>
      <c r="K186" s="49" t="str">
        <f t="shared" si="26"/>
        <v/>
      </c>
      <c r="L186" s="50" t="str">
        <f>IF($E186=3,Finish!H189,"")</f>
        <v/>
      </c>
    </row>
    <row r="187" spans="1:12" s="49" customFormat="1" x14ac:dyDescent="0.25">
      <c r="A187" s="44" t="str">
        <f t="shared" si="22"/>
        <v>-</v>
      </c>
      <c r="B187" s="45" t="str">
        <f>IF(D187="","",Finish!M190)</f>
        <v/>
      </c>
      <c r="C187" s="45" t="str">
        <f>IF(D187="","",Finish!L190)</f>
        <v/>
      </c>
      <c r="D187" s="46">
        <f>IF(LEFT(Finish!N190,1)&lt;&gt;"L",Finish!H190,"")</f>
        <v>187</v>
      </c>
      <c r="E187" s="47" t="str">
        <f>IF(B187="","",IF(B187="unattached","",COUNTIF(B$2:B187,B187)))</f>
        <v/>
      </c>
      <c r="F187" s="48" t="str">
        <f>IF(E187=3,SUMIF(B$2:B187,B187,D$2:D187),"")</f>
        <v/>
      </c>
      <c r="G187" s="49" t="str">
        <f t="shared" si="23"/>
        <v/>
      </c>
      <c r="H187" s="49" t="str">
        <f t="shared" si="24"/>
        <v/>
      </c>
      <c r="I187" s="50" t="str">
        <f>IF($E187=2,Finish!H190,"")</f>
        <v/>
      </c>
      <c r="J187" s="49" t="str">
        <f t="shared" si="25"/>
        <v/>
      </c>
      <c r="K187" s="49" t="str">
        <f t="shared" si="26"/>
        <v/>
      </c>
      <c r="L187" s="50" t="str">
        <f>IF($E187=3,Finish!H190,"")</f>
        <v/>
      </c>
    </row>
    <row r="188" spans="1:12" s="49" customFormat="1" x14ac:dyDescent="0.25">
      <c r="A188" s="44" t="str">
        <f t="shared" si="22"/>
        <v>-</v>
      </c>
      <c r="B188" s="45" t="str">
        <f>IF(D188="","",Finish!M191)</f>
        <v/>
      </c>
      <c r="C188" s="45" t="str">
        <f>IF(D188="","",Finish!L191)</f>
        <v/>
      </c>
      <c r="D188" s="46">
        <f>IF(LEFT(Finish!N191,1)&lt;&gt;"L",Finish!H191,"")</f>
        <v>188</v>
      </c>
      <c r="E188" s="47" t="str">
        <f>IF(B188="","",IF(B188="unattached","",COUNTIF(B$2:B188,B188)))</f>
        <v/>
      </c>
      <c r="F188" s="48" t="str">
        <f>IF(E188=3,SUMIF(B$2:B188,B188,D$2:D188),"")</f>
        <v/>
      </c>
      <c r="G188" s="49" t="str">
        <f t="shared" si="23"/>
        <v/>
      </c>
      <c r="H188" s="49" t="str">
        <f t="shared" si="24"/>
        <v/>
      </c>
      <c r="I188" s="50" t="str">
        <f>IF($E188=2,Finish!H191,"")</f>
        <v/>
      </c>
      <c r="J188" s="49" t="str">
        <f t="shared" si="25"/>
        <v/>
      </c>
      <c r="K188" s="49" t="str">
        <f t="shared" si="26"/>
        <v/>
      </c>
      <c r="L188" s="50" t="str">
        <f>IF($E188=3,Finish!H191,"")</f>
        <v/>
      </c>
    </row>
    <row r="189" spans="1:12" s="49" customFormat="1" x14ac:dyDescent="0.25">
      <c r="A189" s="44" t="str">
        <f t="shared" si="22"/>
        <v>-</v>
      </c>
      <c r="B189" s="45" t="str">
        <f>IF(D189="","",Finish!M192)</f>
        <v/>
      </c>
      <c r="C189" s="45" t="str">
        <f>IF(D189="","",Finish!L192)</f>
        <v/>
      </c>
      <c r="D189" s="46">
        <f>IF(LEFT(Finish!N192,1)&lt;&gt;"L",Finish!H192,"")</f>
        <v>189</v>
      </c>
      <c r="E189" s="47" t="str">
        <f>IF(B189="","",IF(B189="unattached","",COUNTIF(B$2:B189,B189)))</f>
        <v/>
      </c>
      <c r="F189" s="48" t="str">
        <f>IF(E189=3,SUMIF(B$2:B189,B189,D$2:D189),"")</f>
        <v/>
      </c>
      <c r="G189" s="49" t="str">
        <f t="shared" si="23"/>
        <v/>
      </c>
      <c r="H189" s="49" t="str">
        <f t="shared" si="24"/>
        <v/>
      </c>
      <c r="I189" s="50" t="str">
        <f>IF($E189=2,Finish!H192,"")</f>
        <v/>
      </c>
      <c r="J189" s="49" t="str">
        <f t="shared" si="25"/>
        <v/>
      </c>
      <c r="K189" s="49" t="str">
        <f t="shared" si="26"/>
        <v/>
      </c>
      <c r="L189" s="50" t="str">
        <f>IF($E189=3,Finish!H192,"")</f>
        <v/>
      </c>
    </row>
    <row r="190" spans="1:12" s="49" customFormat="1" x14ac:dyDescent="0.25">
      <c r="A190" s="44" t="str">
        <f t="shared" si="22"/>
        <v>-</v>
      </c>
      <c r="B190" s="45" t="str">
        <f>IF(D190="","",Finish!M193)</f>
        <v/>
      </c>
      <c r="C190" s="45" t="str">
        <f>IF(D190="","",Finish!L193)</f>
        <v/>
      </c>
      <c r="D190" s="46">
        <f>IF(LEFT(Finish!N193,1)&lt;&gt;"L",Finish!H193,"")</f>
        <v>190</v>
      </c>
      <c r="E190" s="47" t="str">
        <f>IF(B190="","",IF(B190="unattached","",COUNTIF(B$2:B190,B190)))</f>
        <v/>
      </c>
      <c r="F190" s="48" t="str">
        <f>IF(E190=3,SUMIF(B$2:B190,B190,D$2:D190),"")</f>
        <v/>
      </c>
      <c r="G190" s="49" t="str">
        <f t="shared" si="23"/>
        <v/>
      </c>
      <c r="H190" s="49" t="str">
        <f t="shared" si="24"/>
        <v/>
      </c>
      <c r="I190" s="50" t="str">
        <f>IF($E190=2,Finish!H193,"")</f>
        <v/>
      </c>
      <c r="J190" s="49" t="str">
        <f t="shared" si="25"/>
        <v/>
      </c>
      <c r="K190" s="49" t="str">
        <f t="shared" si="26"/>
        <v/>
      </c>
      <c r="L190" s="50" t="str">
        <f>IF($E190=3,Finish!H193,"")</f>
        <v/>
      </c>
    </row>
    <row r="191" spans="1:12" s="49" customFormat="1" x14ac:dyDescent="0.25">
      <c r="A191" s="44" t="str">
        <f t="shared" si="22"/>
        <v>-</v>
      </c>
      <c r="B191" s="45" t="str">
        <f>IF(D191="","",Finish!M194)</f>
        <v/>
      </c>
      <c r="C191" s="45" t="str">
        <f>IF(D191="","",Finish!L194)</f>
        <v/>
      </c>
      <c r="D191" s="46">
        <f>IF(LEFT(Finish!N194,1)&lt;&gt;"L",Finish!H194,"")</f>
        <v>191</v>
      </c>
      <c r="E191" s="47" t="str">
        <f>IF(B191="","",IF(B191="unattached","",COUNTIF(B$2:B191,B191)))</f>
        <v/>
      </c>
      <c r="F191" s="48" t="str">
        <f>IF(E191=3,SUMIF(B$2:B191,B191,D$2:D191),"")</f>
        <v/>
      </c>
      <c r="G191" s="49" t="str">
        <f t="shared" si="23"/>
        <v/>
      </c>
      <c r="H191" s="49" t="str">
        <f t="shared" si="24"/>
        <v/>
      </c>
      <c r="I191" s="50" t="str">
        <f>IF($E191=2,Finish!H194,"")</f>
        <v/>
      </c>
      <c r="J191" s="49" t="str">
        <f t="shared" si="25"/>
        <v/>
      </c>
      <c r="K191" s="49" t="str">
        <f t="shared" si="26"/>
        <v/>
      </c>
      <c r="L191" s="50" t="str">
        <f>IF($E191=3,Finish!H194,"")</f>
        <v/>
      </c>
    </row>
    <row r="192" spans="1:12" s="49" customFormat="1" x14ac:dyDescent="0.25">
      <c r="A192" s="44" t="str">
        <f t="shared" si="22"/>
        <v>-</v>
      </c>
      <c r="B192" s="45" t="str">
        <f>IF(D192="","",Finish!M195)</f>
        <v/>
      </c>
      <c r="C192" s="45" t="str">
        <f>IF(D192="","",Finish!L195)</f>
        <v/>
      </c>
      <c r="D192" s="46">
        <f>IF(LEFT(Finish!N195,1)&lt;&gt;"L",Finish!H195,"")</f>
        <v>192</v>
      </c>
      <c r="E192" s="47" t="str">
        <f>IF(B192="","",IF(B192="unattached","",COUNTIF(B$2:B192,B192)))</f>
        <v/>
      </c>
      <c r="F192" s="48" t="str">
        <f>IF(E192=3,SUMIF(B$2:B192,B192,D$2:D192),"")</f>
        <v/>
      </c>
      <c r="G192" s="49" t="str">
        <f t="shared" si="23"/>
        <v/>
      </c>
      <c r="H192" s="49" t="str">
        <f t="shared" si="24"/>
        <v/>
      </c>
      <c r="I192" s="50" t="str">
        <f>IF($E192=2,Finish!H195,"")</f>
        <v/>
      </c>
      <c r="J192" s="49" t="str">
        <f t="shared" si="25"/>
        <v/>
      </c>
      <c r="K192" s="49" t="str">
        <f t="shared" si="26"/>
        <v/>
      </c>
      <c r="L192" s="50" t="str">
        <f>IF($E192=3,Finish!H195,"")</f>
        <v/>
      </c>
    </row>
    <row r="193" spans="1:12" s="49" customFormat="1" x14ac:dyDescent="0.25">
      <c r="A193" s="44" t="str">
        <f t="shared" si="22"/>
        <v>-</v>
      </c>
      <c r="B193" s="45" t="str">
        <f>IF(D193="","",Finish!M196)</f>
        <v/>
      </c>
      <c r="C193" s="45" t="str">
        <f>IF(D193="","",Finish!L196)</f>
        <v/>
      </c>
      <c r="D193" s="46">
        <f>IF(LEFT(Finish!N196,1)&lt;&gt;"L",Finish!H196,"")</f>
        <v>193</v>
      </c>
      <c r="E193" s="47" t="str">
        <f>IF(B193="","",IF(B193="unattached","",COUNTIF(B$2:B193,B193)))</f>
        <v/>
      </c>
      <c r="F193" s="48" t="str">
        <f>IF(E193=3,SUMIF(B$2:B193,B193,D$2:D193),"")</f>
        <v/>
      </c>
      <c r="G193" s="49" t="str">
        <f t="shared" si="23"/>
        <v/>
      </c>
      <c r="H193" s="49" t="str">
        <f t="shared" si="24"/>
        <v/>
      </c>
      <c r="I193" s="50" t="str">
        <f>IF($E193=2,Finish!H196,"")</f>
        <v/>
      </c>
      <c r="J193" s="49" t="str">
        <f t="shared" si="25"/>
        <v/>
      </c>
      <c r="K193" s="49" t="str">
        <f t="shared" si="26"/>
        <v/>
      </c>
      <c r="L193" s="50" t="str">
        <f>IF($E193=3,Finish!H196,"")</f>
        <v/>
      </c>
    </row>
    <row r="194" spans="1:12" s="49" customFormat="1" x14ac:dyDescent="0.25">
      <c r="A194" s="44" t="str">
        <f t="shared" si="22"/>
        <v>-</v>
      </c>
      <c r="B194" s="45" t="str">
        <f>IF(D194="","",Finish!M197)</f>
        <v/>
      </c>
      <c r="C194" s="45" t="str">
        <f>IF(D194="","",Finish!L197)</f>
        <v/>
      </c>
      <c r="D194" s="46">
        <f>IF(LEFT(Finish!N197,1)&lt;&gt;"L",Finish!H197,"")</f>
        <v>194</v>
      </c>
      <c r="E194" s="47" t="str">
        <f>IF(B194="","",IF(B194="unattached","",COUNTIF(B$2:B194,B194)))</f>
        <v/>
      </c>
      <c r="F194" s="48" t="str">
        <f>IF(E194=3,SUMIF(B$2:B194,B194,D$2:D194),"")</f>
        <v/>
      </c>
      <c r="G194" s="49" t="str">
        <f t="shared" si="23"/>
        <v/>
      </c>
      <c r="H194" s="49" t="str">
        <f t="shared" si="24"/>
        <v/>
      </c>
      <c r="I194" s="50" t="str">
        <f>IF($E194=2,Finish!H197,"")</f>
        <v/>
      </c>
      <c r="J194" s="49" t="str">
        <f t="shared" si="25"/>
        <v/>
      </c>
      <c r="K194" s="49" t="str">
        <f t="shared" si="26"/>
        <v/>
      </c>
      <c r="L194" s="50" t="str">
        <f>IF($E194=3,Finish!H197,"")</f>
        <v/>
      </c>
    </row>
    <row r="195" spans="1:12" s="49" customFormat="1" x14ac:dyDescent="0.25">
      <c r="A195" s="44" t="str">
        <f t="shared" ref="A195:A258" si="27">IF($F195="","-",RANK($F195,$F:$F,1))</f>
        <v>-</v>
      </c>
      <c r="B195" s="45" t="str">
        <f>IF(D195="","",Finish!M198)</f>
        <v/>
      </c>
      <c r="C195" s="45" t="str">
        <f>IF(D195="","",Finish!L198)</f>
        <v/>
      </c>
      <c r="D195" s="46">
        <f>IF(LEFT(Finish!N198,1)&lt;&gt;"L",Finish!H198,"")</f>
        <v>195</v>
      </c>
      <c r="E195" s="47" t="str">
        <f>IF(B195="","",IF(B195="unattached","",COUNTIF(B$2:B195,B195)))</f>
        <v/>
      </c>
      <c r="F195" s="48" t="str">
        <f>IF(E195=3,SUMIF(B$2:B195,B195,D$2:D195),"")</f>
        <v/>
      </c>
      <c r="G195" s="49" t="str">
        <f t="shared" si="23"/>
        <v/>
      </c>
      <c r="H195" s="49" t="str">
        <f t="shared" si="24"/>
        <v/>
      </c>
      <c r="I195" s="50" t="str">
        <f>IF($E195=2,Finish!H198,"")</f>
        <v/>
      </c>
      <c r="J195" s="49" t="str">
        <f t="shared" si="25"/>
        <v/>
      </c>
      <c r="K195" s="49" t="str">
        <f t="shared" si="26"/>
        <v/>
      </c>
      <c r="L195" s="50" t="str">
        <f>IF($E195=3,Finish!H198,"")</f>
        <v/>
      </c>
    </row>
    <row r="196" spans="1:12" s="49" customFormat="1" x14ac:dyDescent="0.25">
      <c r="A196" s="44" t="str">
        <f t="shared" si="27"/>
        <v>-</v>
      </c>
      <c r="B196" s="45" t="str">
        <f>IF(D196="","",Finish!M199)</f>
        <v/>
      </c>
      <c r="C196" s="45" t="str">
        <f>IF(D196="","",Finish!L199)</f>
        <v/>
      </c>
      <c r="D196" s="46">
        <f>IF(LEFT(Finish!N199,1)&lt;&gt;"L",Finish!H199,"")</f>
        <v>196</v>
      </c>
      <c r="E196" s="47" t="str">
        <f>IF(B196="","",IF(B196="unattached","",COUNTIF(B$2:B196,B196)))</f>
        <v/>
      </c>
      <c r="F196" s="48" t="str">
        <f>IF(E196=3,SUMIF(B$2:B196,B196,D$2:D196),"")</f>
        <v/>
      </c>
      <c r="G196" s="49" t="str">
        <f t="shared" si="23"/>
        <v/>
      </c>
      <c r="H196" s="49" t="str">
        <f t="shared" si="24"/>
        <v/>
      </c>
      <c r="I196" s="50" t="str">
        <f>IF($E196=2,Finish!H199,"")</f>
        <v/>
      </c>
      <c r="J196" s="49" t="str">
        <f t="shared" si="25"/>
        <v/>
      </c>
      <c r="K196" s="49" t="str">
        <f t="shared" si="26"/>
        <v/>
      </c>
      <c r="L196" s="50" t="str">
        <f>IF($E196=3,Finish!H199,"")</f>
        <v/>
      </c>
    </row>
    <row r="197" spans="1:12" s="49" customFormat="1" x14ac:dyDescent="0.25">
      <c r="A197" s="44" t="str">
        <f t="shared" si="27"/>
        <v>-</v>
      </c>
      <c r="B197" s="45" t="str">
        <f>IF(D197="","",Finish!M200)</f>
        <v/>
      </c>
      <c r="C197" s="45" t="str">
        <f>IF(D197="","",Finish!L200)</f>
        <v/>
      </c>
      <c r="D197" s="46">
        <f>IF(LEFT(Finish!N200,1)&lt;&gt;"L",Finish!H200,"")</f>
        <v>197</v>
      </c>
      <c r="E197" s="47" t="str">
        <f>IF(B197="","",IF(B197="unattached","",COUNTIF(B$2:B197,B197)))</f>
        <v/>
      </c>
      <c r="F197" s="48" t="str">
        <f>IF(E197=3,SUMIF(B$2:B197,B197,D$2:D197),"")</f>
        <v/>
      </c>
      <c r="G197" s="49" t="str">
        <f t="shared" si="23"/>
        <v/>
      </c>
      <c r="H197" s="49" t="str">
        <f t="shared" si="24"/>
        <v/>
      </c>
      <c r="I197" s="50" t="str">
        <f>IF($E197=2,Finish!H200,"")</f>
        <v/>
      </c>
      <c r="J197" s="49" t="str">
        <f t="shared" si="25"/>
        <v/>
      </c>
      <c r="K197" s="49" t="str">
        <f t="shared" si="26"/>
        <v/>
      </c>
      <c r="L197" s="50" t="str">
        <f>IF($E197=3,Finish!H200,"")</f>
        <v/>
      </c>
    </row>
    <row r="198" spans="1:12" s="49" customFormat="1" x14ac:dyDescent="0.25">
      <c r="A198" s="44" t="str">
        <f t="shared" si="27"/>
        <v>-</v>
      </c>
      <c r="B198" s="45" t="str">
        <f>IF(D198="","",Finish!M201)</f>
        <v/>
      </c>
      <c r="C198" s="45" t="str">
        <f>IF(D198="","",Finish!L201)</f>
        <v/>
      </c>
      <c r="D198" s="46">
        <f>IF(LEFT(Finish!N201,1)&lt;&gt;"L",Finish!H201,"")</f>
        <v>198</v>
      </c>
      <c r="E198" s="47" t="str">
        <f>IF(B198="","",IF(B198="unattached","",COUNTIF(B$2:B198,B198)))</f>
        <v/>
      </c>
      <c r="F198" s="48" t="str">
        <f>IF(E198=3,SUMIF(B$2:B198,B198,D$2:D198),"")</f>
        <v/>
      </c>
      <c r="G198" s="49" t="str">
        <f t="shared" si="23"/>
        <v/>
      </c>
      <c r="H198" s="49" t="str">
        <f t="shared" si="24"/>
        <v/>
      </c>
      <c r="I198" s="50" t="str">
        <f>IF($E198=2,Finish!H201,"")</f>
        <v/>
      </c>
      <c r="J198" s="49" t="str">
        <f t="shared" si="25"/>
        <v/>
      </c>
      <c r="K198" s="49" t="str">
        <f t="shared" si="26"/>
        <v/>
      </c>
      <c r="L198" s="50" t="str">
        <f>IF($E198=3,Finish!H201,"")</f>
        <v/>
      </c>
    </row>
    <row r="199" spans="1:12" s="49" customFormat="1" x14ac:dyDescent="0.25">
      <c r="A199" s="44" t="str">
        <f t="shared" si="27"/>
        <v>-</v>
      </c>
      <c r="B199" s="45" t="str">
        <f>IF(D199="","",Finish!M202)</f>
        <v/>
      </c>
      <c r="C199" s="45" t="str">
        <f>IF(D199="","",Finish!L202)</f>
        <v/>
      </c>
      <c r="D199" s="46">
        <f>IF(LEFT(Finish!N202,1)&lt;&gt;"L",Finish!H202,"")</f>
        <v>199</v>
      </c>
      <c r="E199" s="47" t="str">
        <f>IF(B199="","",IF(B199="unattached","",COUNTIF(B$2:B199,B199)))</f>
        <v/>
      </c>
      <c r="F199" s="48" t="str">
        <f>IF(E199=3,SUMIF(B$2:B199,B199,D$2:D199),"")</f>
        <v/>
      </c>
      <c r="G199" s="49" t="str">
        <f t="shared" si="23"/>
        <v/>
      </c>
      <c r="H199" s="49" t="str">
        <f t="shared" si="24"/>
        <v/>
      </c>
      <c r="I199" s="50" t="str">
        <f>IF($E199=2,Finish!H202,"")</f>
        <v/>
      </c>
      <c r="J199" s="49" t="str">
        <f t="shared" si="25"/>
        <v/>
      </c>
      <c r="K199" s="49" t="str">
        <f t="shared" si="26"/>
        <v/>
      </c>
      <c r="L199" s="50" t="str">
        <f>IF($E199=3,Finish!H202,"")</f>
        <v/>
      </c>
    </row>
    <row r="200" spans="1:12" s="49" customFormat="1" x14ac:dyDescent="0.25">
      <c r="A200" s="44" t="str">
        <f t="shared" si="27"/>
        <v>-</v>
      </c>
      <c r="B200" s="45" t="str">
        <f>IF(D200="","",Finish!M203)</f>
        <v/>
      </c>
      <c r="C200" s="45" t="str">
        <f>IF(D200="","",Finish!L203)</f>
        <v/>
      </c>
      <c r="D200" s="46">
        <f>IF(LEFT(Finish!N203,1)&lt;&gt;"L",Finish!H203,"")</f>
        <v>200</v>
      </c>
      <c r="E200" s="47" t="str">
        <f>IF(B200="","",IF(B200="unattached","",COUNTIF(B$2:B200,B200)))</f>
        <v/>
      </c>
      <c r="F200" s="48" t="str">
        <f>IF(E200=3,SUMIF(B$2:B200,B200,D$2:D200),"")</f>
        <v/>
      </c>
      <c r="G200" s="49" t="str">
        <f t="shared" si="23"/>
        <v/>
      </c>
      <c r="H200" s="49" t="str">
        <f t="shared" si="24"/>
        <v/>
      </c>
      <c r="I200" s="50" t="str">
        <f>IF($E200=2,Finish!H203,"")</f>
        <v/>
      </c>
      <c r="J200" s="49" t="str">
        <f t="shared" si="25"/>
        <v/>
      </c>
      <c r="K200" s="49" t="str">
        <f t="shared" si="26"/>
        <v/>
      </c>
      <c r="L200" s="50" t="str">
        <f>IF($E200=3,Finish!H203,"")</f>
        <v/>
      </c>
    </row>
    <row r="201" spans="1:12" s="49" customFormat="1" x14ac:dyDescent="0.25">
      <c r="A201" s="44" t="str">
        <f t="shared" si="27"/>
        <v>-</v>
      </c>
      <c r="B201" s="45" t="str">
        <f>IF(D201="","",Finish!M204)</f>
        <v/>
      </c>
      <c r="C201" s="45" t="str">
        <f>IF(D201="","",Finish!L204)</f>
        <v/>
      </c>
      <c r="D201" s="46">
        <f>IF(LEFT(Finish!N204,1)&lt;&gt;"L",Finish!H204,"")</f>
        <v>201</v>
      </c>
      <c r="E201" s="47" t="str">
        <f>IF(B201="","",IF(B201="unattached","",COUNTIF(B$2:B201,B201)))</f>
        <v/>
      </c>
      <c r="F201" s="48" t="str">
        <f>IF(E201=3,SUMIF(B$2:B201,B201,D$2:D201),"")</f>
        <v/>
      </c>
      <c r="G201" s="49" t="str">
        <f t="shared" si="23"/>
        <v/>
      </c>
      <c r="H201" s="49" t="str">
        <f t="shared" si="24"/>
        <v/>
      </c>
      <c r="I201" s="50" t="str">
        <f>IF($E201=2,Finish!H204,"")</f>
        <v/>
      </c>
      <c r="J201" s="49" t="str">
        <f t="shared" si="25"/>
        <v/>
      </c>
      <c r="K201" s="49" t="str">
        <f t="shared" si="26"/>
        <v/>
      </c>
      <c r="L201" s="50" t="str">
        <f>IF($E201=3,Finish!H204,"")</f>
        <v/>
      </c>
    </row>
    <row r="202" spans="1:12" s="49" customFormat="1" x14ac:dyDescent="0.25">
      <c r="A202" s="44" t="str">
        <f t="shared" si="27"/>
        <v>-</v>
      </c>
      <c r="B202" s="45" t="str">
        <f>IF(D202="","",Finish!M205)</f>
        <v/>
      </c>
      <c r="C202" s="45" t="str">
        <f>IF(D202="","",Finish!L205)</f>
        <v/>
      </c>
      <c r="D202" s="46">
        <f>IF(LEFT(Finish!N205,1)&lt;&gt;"L",Finish!H205,"")</f>
        <v>202</v>
      </c>
      <c r="E202" s="47" t="str">
        <f>IF(B202="","",IF(B202="unattached","",COUNTIF(B$2:B202,B202)))</f>
        <v/>
      </c>
      <c r="F202" s="48" t="str">
        <f>IF(E202=3,SUMIF(B$2:B202,B202,D$2:D202),"")</f>
        <v/>
      </c>
      <c r="G202" s="49" t="str">
        <f t="shared" ref="G202:G265" si="28">IF($E202=2,B202,"")</f>
        <v/>
      </c>
      <c r="H202" s="49" t="str">
        <f t="shared" ref="H202:H265" si="29">IF($E202=2,C202,"")</f>
        <v/>
      </c>
      <c r="I202" s="50" t="str">
        <f>IF($E202=2,Finish!H205,"")</f>
        <v/>
      </c>
      <c r="J202" s="49" t="str">
        <f t="shared" ref="J202:J265" si="30">IF($E202=3,B202,"")</f>
        <v/>
      </c>
      <c r="K202" s="49" t="str">
        <f t="shared" ref="K202:K265" si="31">IF($E202=3,C202,"")</f>
        <v/>
      </c>
      <c r="L202" s="50" t="str">
        <f>IF($E202=3,Finish!H205,"")</f>
        <v/>
      </c>
    </row>
    <row r="203" spans="1:12" s="49" customFormat="1" x14ac:dyDescent="0.25">
      <c r="A203" s="44" t="str">
        <f t="shared" si="27"/>
        <v>-</v>
      </c>
      <c r="B203" s="45" t="str">
        <f>IF(D203="","",Finish!M206)</f>
        <v/>
      </c>
      <c r="C203" s="45" t="str">
        <f>IF(D203="","",Finish!L206)</f>
        <v/>
      </c>
      <c r="D203" s="46">
        <f>IF(LEFT(Finish!N206,1)&lt;&gt;"L",Finish!H206,"")</f>
        <v>203</v>
      </c>
      <c r="E203" s="47" t="str">
        <f>IF(B203="","",IF(B203="unattached","",COUNTIF(B$2:B203,B203)))</f>
        <v/>
      </c>
      <c r="F203" s="48" t="str">
        <f>IF(E203=3,SUMIF(B$2:B203,B203,D$2:D203),"")</f>
        <v/>
      </c>
      <c r="G203" s="49" t="str">
        <f t="shared" si="28"/>
        <v/>
      </c>
      <c r="H203" s="49" t="str">
        <f t="shared" si="29"/>
        <v/>
      </c>
      <c r="I203" s="50" t="str">
        <f>IF($E203=2,Finish!H206,"")</f>
        <v/>
      </c>
      <c r="J203" s="49" t="str">
        <f t="shared" si="30"/>
        <v/>
      </c>
      <c r="K203" s="49" t="str">
        <f t="shared" si="31"/>
        <v/>
      </c>
      <c r="L203" s="50" t="str">
        <f>IF($E203=3,Finish!H206,"")</f>
        <v/>
      </c>
    </row>
    <row r="204" spans="1:12" s="49" customFormat="1" x14ac:dyDescent="0.25">
      <c r="A204" s="44" t="str">
        <f t="shared" si="27"/>
        <v>-</v>
      </c>
      <c r="B204" s="45" t="str">
        <f>IF(D204="","",Finish!M207)</f>
        <v/>
      </c>
      <c r="C204" s="45" t="str">
        <f>IF(D204="","",Finish!L207)</f>
        <v/>
      </c>
      <c r="D204" s="46">
        <f>IF(LEFT(Finish!N207,1)&lt;&gt;"L",Finish!H207,"")</f>
        <v>204</v>
      </c>
      <c r="E204" s="47" t="str">
        <f>IF(B204="","",IF(B204="unattached","",COUNTIF(B$2:B204,B204)))</f>
        <v/>
      </c>
      <c r="F204" s="48" t="str">
        <f>IF(E204=3,SUMIF(B$2:B204,B204,D$2:D204),"")</f>
        <v/>
      </c>
      <c r="G204" s="49" t="str">
        <f t="shared" si="28"/>
        <v/>
      </c>
      <c r="H204" s="49" t="str">
        <f t="shared" si="29"/>
        <v/>
      </c>
      <c r="I204" s="50" t="str">
        <f>IF($E204=2,Finish!H207,"")</f>
        <v/>
      </c>
      <c r="J204" s="49" t="str">
        <f t="shared" si="30"/>
        <v/>
      </c>
      <c r="K204" s="49" t="str">
        <f t="shared" si="31"/>
        <v/>
      </c>
      <c r="L204" s="50" t="str">
        <f>IF($E204=3,Finish!H207,"")</f>
        <v/>
      </c>
    </row>
    <row r="205" spans="1:12" s="49" customFormat="1" x14ac:dyDescent="0.25">
      <c r="A205" s="44" t="str">
        <f t="shared" si="27"/>
        <v>-</v>
      </c>
      <c r="B205" s="45" t="str">
        <f>IF(D205="","",Finish!M208)</f>
        <v/>
      </c>
      <c r="C205" s="45" t="str">
        <f>IF(D205="","",Finish!L208)</f>
        <v/>
      </c>
      <c r="D205" s="46">
        <f>IF(LEFT(Finish!N208,1)&lt;&gt;"L",Finish!H208,"")</f>
        <v>205</v>
      </c>
      <c r="E205" s="47" t="str">
        <f>IF(B205="","",IF(B205="unattached","",COUNTIF(B$2:B205,B205)))</f>
        <v/>
      </c>
      <c r="F205" s="48" t="str">
        <f>IF(E205=3,SUMIF(B$2:B205,B205,D$2:D205),"")</f>
        <v/>
      </c>
      <c r="G205" s="49" t="str">
        <f t="shared" si="28"/>
        <v/>
      </c>
      <c r="H205" s="49" t="str">
        <f t="shared" si="29"/>
        <v/>
      </c>
      <c r="I205" s="50" t="str">
        <f>IF($E205=2,Finish!H208,"")</f>
        <v/>
      </c>
      <c r="J205" s="49" t="str">
        <f t="shared" si="30"/>
        <v/>
      </c>
      <c r="K205" s="49" t="str">
        <f t="shared" si="31"/>
        <v/>
      </c>
      <c r="L205" s="50" t="str">
        <f>IF($E205=3,Finish!H208,"")</f>
        <v/>
      </c>
    </row>
    <row r="206" spans="1:12" s="49" customFormat="1" x14ac:dyDescent="0.25">
      <c r="A206" s="44" t="str">
        <f t="shared" si="27"/>
        <v>-</v>
      </c>
      <c r="B206" s="45" t="str">
        <f>IF(D206="","",Finish!M209)</f>
        <v/>
      </c>
      <c r="C206" s="45" t="str">
        <f>IF(D206="","",Finish!L209)</f>
        <v/>
      </c>
      <c r="D206" s="46">
        <f>IF(LEFT(Finish!N209,1)&lt;&gt;"L",Finish!H209,"")</f>
        <v>206</v>
      </c>
      <c r="E206" s="47" t="str">
        <f>IF(B206="","",IF(B206="unattached","",COUNTIF(B$2:B206,B206)))</f>
        <v/>
      </c>
      <c r="F206" s="48" t="str">
        <f>IF(E206=3,SUMIF(B$2:B206,B206,D$2:D206),"")</f>
        <v/>
      </c>
      <c r="G206" s="49" t="str">
        <f t="shared" si="28"/>
        <v/>
      </c>
      <c r="H206" s="49" t="str">
        <f t="shared" si="29"/>
        <v/>
      </c>
      <c r="I206" s="50" t="str">
        <f>IF($E206=2,Finish!H209,"")</f>
        <v/>
      </c>
      <c r="J206" s="49" t="str">
        <f t="shared" si="30"/>
        <v/>
      </c>
      <c r="K206" s="49" t="str">
        <f t="shared" si="31"/>
        <v/>
      </c>
      <c r="L206" s="50" t="str">
        <f>IF($E206=3,Finish!H209,"")</f>
        <v/>
      </c>
    </row>
    <row r="207" spans="1:12" s="49" customFormat="1" x14ac:dyDescent="0.25">
      <c r="A207" s="44" t="str">
        <f t="shared" si="27"/>
        <v>-</v>
      </c>
      <c r="B207" s="45" t="str">
        <f>IF(D207="","",Finish!M210)</f>
        <v/>
      </c>
      <c r="C207" s="45" t="str">
        <f>IF(D207="","",Finish!L210)</f>
        <v/>
      </c>
      <c r="D207" s="46">
        <f>IF(LEFT(Finish!N210,1)&lt;&gt;"L",Finish!H210,"")</f>
        <v>207</v>
      </c>
      <c r="E207" s="47" t="str">
        <f>IF(B207="","",IF(B207="unattached","",COUNTIF(B$2:B207,B207)))</f>
        <v/>
      </c>
      <c r="F207" s="48" t="str">
        <f>IF(E207=3,SUMIF(B$2:B207,B207,D$2:D207),"")</f>
        <v/>
      </c>
      <c r="G207" s="49" t="str">
        <f t="shared" si="28"/>
        <v/>
      </c>
      <c r="H207" s="49" t="str">
        <f t="shared" si="29"/>
        <v/>
      </c>
      <c r="I207" s="50" t="str">
        <f>IF($E207=2,Finish!H210,"")</f>
        <v/>
      </c>
      <c r="J207" s="49" t="str">
        <f t="shared" si="30"/>
        <v/>
      </c>
      <c r="K207" s="49" t="str">
        <f t="shared" si="31"/>
        <v/>
      </c>
      <c r="L207" s="50" t="str">
        <f>IF($E207=3,Finish!H210,"")</f>
        <v/>
      </c>
    </row>
    <row r="208" spans="1:12" s="49" customFormat="1" x14ac:dyDescent="0.25">
      <c r="A208" s="44" t="str">
        <f t="shared" si="27"/>
        <v>-</v>
      </c>
      <c r="B208" s="45" t="str">
        <f>IF(D208="","",Finish!M211)</f>
        <v/>
      </c>
      <c r="C208" s="45" t="str">
        <f>IF(D208="","",Finish!L211)</f>
        <v/>
      </c>
      <c r="D208" s="46">
        <f>IF(LEFT(Finish!N211,1)&lt;&gt;"L",Finish!H211,"")</f>
        <v>208</v>
      </c>
      <c r="E208" s="47" t="str">
        <f>IF(B208="","",IF(B208="unattached","",COUNTIF(B$2:B208,B208)))</f>
        <v/>
      </c>
      <c r="F208" s="48" t="str">
        <f>IF(E208=3,SUMIF(B$2:B208,B208,D$2:D208),"")</f>
        <v/>
      </c>
      <c r="G208" s="49" t="str">
        <f t="shared" si="28"/>
        <v/>
      </c>
      <c r="H208" s="49" t="str">
        <f t="shared" si="29"/>
        <v/>
      </c>
      <c r="I208" s="50" t="str">
        <f>IF($E208=2,Finish!H211,"")</f>
        <v/>
      </c>
      <c r="J208" s="49" t="str">
        <f t="shared" si="30"/>
        <v/>
      </c>
      <c r="K208" s="49" t="str">
        <f t="shared" si="31"/>
        <v/>
      </c>
      <c r="L208" s="50" t="str">
        <f>IF($E208=3,Finish!H211,"")</f>
        <v/>
      </c>
    </row>
    <row r="209" spans="1:12" s="49" customFormat="1" x14ac:dyDescent="0.25">
      <c r="A209" s="44" t="str">
        <f t="shared" si="27"/>
        <v>-</v>
      </c>
      <c r="B209" s="45" t="str">
        <f>IF(D209="","",Finish!M212)</f>
        <v/>
      </c>
      <c r="C209" s="45" t="str">
        <f>IF(D209="","",Finish!L212)</f>
        <v/>
      </c>
      <c r="D209" s="46">
        <f>IF(LEFT(Finish!N212,1)&lt;&gt;"L",Finish!H212,"")</f>
        <v>209</v>
      </c>
      <c r="E209" s="47" t="str">
        <f>IF(B209="","",IF(B209="unattached","",COUNTIF(B$2:B209,B209)))</f>
        <v/>
      </c>
      <c r="F209" s="48" t="str">
        <f>IF(E209=3,SUMIF(B$2:B209,B209,D$2:D209),"")</f>
        <v/>
      </c>
      <c r="G209" s="49" t="str">
        <f t="shared" si="28"/>
        <v/>
      </c>
      <c r="H209" s="49" t="str">
        <f t="shared" si="29"/>
        <v/>
      </c>
      <c r="I209" s="50" t="str">
        <f>IF($E209=2,Finish!H212,"")</f>
        <v/>
      </c>
      <c r="J209" s="49" t="str">
        <f t="shared" si="30"/>
        <v/>
      </c>
      <c r="K209" s="49" t="str">
        <f t="shared" si="31"/>
        <v/>
      </c>
      <c r="L209" s="50" t="str">
        <f>IF($E209=3,Finish!H212,"")</f>
        <v/>
      </c>
    </row>
    <row r="210" spans="1:12" s="49" customFormat="1" x14ac:dyDescent="0.25">
      <c r="A210" s="44" t="str">
        <f t="shared" si="27"/>
        <v>-</v>
      </c>
      <c r="B210" s="45" t="str">
        <f>IF(D210="","",Finish!M213)</f>
        <v/>
      </c>
      <c r="C210" s="45" t="str">
        <f>IF(D210="","",Finish!L213)</f>
        <v/>
      </c>
      <c r="D210" s="46">
        <f>IF(LEFT(Finish!N213,1)&lt;&gt;"L",Finish!H213,"")</f>
        <v>210</v>
      </c>
      <c r="E210" s="47" t="str">
        <f>IF(B210="","",IF(B210="unattached","",COUNTIF(B$2:B210,B210)))</f>
        <v/>
      </c>
      <c r="F210" s="48" t="str">
        <f>IF(E210=3,SUMIF(B$2:B210,B210,D$2:D210),"")</f>
        <v/>
      </c>
      <c r="G210" s="49" t="str">
        <f t="shared" si="28"/>
        <v/>
      </c>
      <c r="H210" s="49" t="str">
        <f t="shared" si="29"/>
        <v/>
      </c>
      <c r="I210" s="50" t="str">
        <f>IF($E210=2,Finish!H213,"")</f>
        <v/>
      </c>
      <c r="J210" s="49" t="str">
        <f t="shared" si="30"/>
        <v/>
      </c>
      <c r="K210" s="49" t="str">
        <f t="shared" si="31"/>
        <v/>
      </c>
      <c r="L210" s="50" t="str">
        <f>IF($E210=3,Finish!H213,"")</f>
        <v/>
      </c>
    </row>
    <row r="211" spans="1:12" s="49" customFormat="1" x14ac:dyDescent="0.25">
      <c r="A211" s="44" t="str">
        <f t="shared" si="27"/>
        <v>-</v>
      </c>
      <c r="B211" s="45" t="str">
        <f>IF(D211="","",Finish!M214)</f>
        <v/>
      </c>
      <c r="C211" s="45" t="str">
        <f>IF(D211="","",Finish!L214)</f>
        <v/>
      </c>
      <c r="D211" s="46">
        <f>IF(LEFT(Finish!N214,1)&lt;&gt;"L",Finish!H214,"")</f>
        <v>211</v>
      </c>
      <c r="E211" s="47" t="str">
        <f>IF(B211="","",IF(B211="unattached","",COUNTIF(B$2:B211,B211)))</f>
        <v/>
      </c>
      <c r="F211" s="48" t="str">
        <f>IF(E211=3,SUMIF(B$2:B211,B211,D$2:D211),"")</f>
        <v/>
      </c>
      <c r="G211" s="49" t="str">
        <f t="shared" si="28"/>
        <v/>
      </c>
      <c r="H211" s="49" t="str">
        <f t="shared" si="29"/>
        <v/>
      </c>
      <c r="I211" s="50" t="str">
        <f>IF($E211=2,Finish!H214,"")</f>
        <v/>
      </c>
      <c r="J211" s="49" t="str">
        <f t="shared" si="30"/>
        <v/>
      </c>
      <c r="K211" s="49" t="str">
        <f t="shared" si="31"/>
        <v/>
      </c>
      <c r="L211" s="50" t="str">
        <f>IF($E211=3,Finish!H214,"")</f>
        <v/>
      </c>
    </row>
    <row r="212" spans="1:12" s="49" customFormat="1" x14ac:dyDescent="0.25">
      <c r="A212" s="44" t="str">
        <f t="shared" si="27"/>
        <v>-</v>
      </c>
      <c r="B212" s="45" t="str">
        <f>IF(D212="","",Finish!M215)</f>
        <v/>
      </c>
      <c r="C212" s="45" t="str">
        <f>IF(D212="","",Finish!L215)</f>
        <v/>
      </c>
      <c r="D212" s="46">
        <f>IF(LEFT(Finish!N215,1)&lt;&gt;"L",Finish!H215,"")</f>
        <v>212</v>
      </c>
      <c r="E212" s="47" t="str">
        <f>IF(B212="","",IF(B212="unattached","",COUNTIF(B$2:B212,B212)))</f>
        <v/>
      </c>
      <c r="F212" s="48" t="str">
        <f>IF(E212=3,SUMIF(B$2:B212,B212,D$2:D212),"")</f>
        <v/>
      </c>
      <c r="G212" s="49" t="str">
        <f t="shared" si="28"/>
        <v/>
      </c>
      <c r="H212" s="49" t="str">
        <f t="shared" si="29"/>
        <v/>
      </c>
      <c r="I212" s="50" t="str">
        <f>IF($E212=2,Finish!H215,"")</f>
        <v/>
      </c>
      <c r="J212" s="49" t="str">
        <f t="shared" si="30"/>
        <v/>
      </c>
      <c r="K212" s="49" t="str">
        <f t="shared" si="31"/>
        <v/>
      </c>
      <c r="L212" s="50" t="str">
        <f>IF($E212=3,Finish!H215,"")</f>
        <v/>
      </c>
    </row>
    <row r="213" spans="1:12" s="49" customFormat="1" x14ac:dyDescent="0.25">
      <c r="A213" s="44" t="str">
        <f t="shared" si="27"/>
        <v>-</v>
      </c>
      <c r="B213" s="45" t="str">
        <f>IF(D213="","",Finish!M216)</f>
        <v/>
      </c>
      <c r="C213" s="45" t="str">
        <f>IF(D213="","",Finish!L216)</f>
        <v/>
      </c>
      <c r="D213" s="46">
        <f>IF(LEFT(Finish!N216,1)&lt;&gt;"L",Finish!H216,"")</f>
        <v>213</v>
      </c>
      <c r="E213" s="47" t="str">
        <f>IF(B213="","",IF(B213="unattached","",COUNTIF(B$2:B213,B213)))</f>
        <v/>
      </c>
      <c r="F213" s="48" t="str">
        <f>IF(E213=3,SUMIF(B$2:B213,B213,D$2:D213),"")</f>
        <v/>
      </c>
      <c r="G213" s="49" t="str">
        <f t="shared" si="28"/>
        <v/>
      </c>
      <c r="H213" s="49" t="str">
        <f t="shared" si="29"/>
        <v/>
      </c>
      <c r="I213" s="50" t="str">
        <f>IF($E213=2,Finish!H216,"")</f>
        <v/>
      </c>
      <c r="J213" s="49" t="str">
        <f t="shared" si="30"/>
        <v/>
      </c>
      <c r="K213" s="49" t="str">
        <f t="shared" si="31"/>
        <v/>
      </c>
      <c r="L213" s="50" t="str">
        <f>IF($E213=3,Finish!H216,"")</f>
        <v/>
      </c>
    </row>
    <row r="214" spans="1:12" s="49" customFormat="1" x14ac:dyDescent="0.25">
      <c r="A214" s="44" t="str">
        <f t="shared" si="27"/>
        <v>-</v>
      </c>
      <c r="B214" s="45" t="str">
        <f>IF(D214="","",Finish!M217)</f>
        <v/>
      </c>
      <c r="C214" s="45" t="str">
        <f>IF(D214="","",Finish!L217)</f>
        <v/>
      </c>
      <c r="D214" s="46">
        <f>IF(LEFT(Finish!N217,1)&lt;&gt;"L",Finish!H217,"")</f>
        <v>214</v>
      </c>
      <c r="E214" s="47" t="str">
        <f>IF(B214="","",IF(B214="unattached","",COUNTIF(B$2:B214,B214)))</f>
        <v/>
      </c>
      <c r="F214" s="48" t="str">
        <f>IF(E214=3,SUMIF(B$2:B214,B214,D$2:D214),"")</f>
        <v/>
      </c>
      <c r="G214" s="49" t="str">
        <f t="shared" si="28"/>
        <v/>
      </c>
      <c r="H214" s="49" t="str">
        <f t="shared" si="29"/>
        <v/>
      </c>
      <c r="I214" s="50" t="str">
        <f>IF($E214=2,Finish!H217,"")</f>
        <v/>
      </c>
      <c r="J214" s="49" t="str">
        <f t="shared" si="30"/>
        <v/>
      </c>
      <c r="K214" s="49" t="str">
        <f t="shared" si="31"/>
        <v/>
      </c>
      <c r="L214" s="50" t="str">
        <f>IF($E214=3,Finish!H217,"")</f>
        <v/>
      </c>
    </row>
    <row r="215" spans="1:12" s="49" customFormat="1" x14ac:dyDescent="0.25">
      <c r="A215" s="44" t="str">
        <f t="shared" si="27"/>
        <v>-</v>
      </c>
      <c r="B215" s="45" t="str">
        <f>IF(D215="","",Finish!M218)</f>
        <v/>
      </c>
      <c r="C215" s="45" t="str">
        <f>IF(D215="","",Finish!L218)</f>
        <v/>
      </c>
      <c r="D215" s="46">
        <f>IF(LEFT(Finish!N218,1)&lt;&gt;"L",Finish!H218,"")</f>
        <v>215</v>
      </c>
      <c r="E215" s="47" t="str">
        <f>IF(B215="","",IF(B215="unattached","",COUNTIF(B$2:B215,B215)))</f>
        <v/>
      </c>
      <c r="F215" s="48" t="str">
        <f>IF(E215=3,SUMIF(B$2:B215,B215,D$2:D215),"")</f>
        <v/>
      </c>
      <c r="G215" s="49" t="str">
        <f t="shared" si="28"/>
        <v/>
      </c>
      <c r="H215" s="49" t="str">
        <f t="shared" si="29"/>
        <v/>
      </c>
      <c r="I215" s="50" t="str">
        <f>IF($E215=2,Finish!H218,"")</f>
        <v/>
      </c>
      <c r="J215" s="49" t="str">
        <f t="shared" si="30"/>
        <v/>
      </c>
      <c r="K215" s="49" t="str">
        <f t="shared" si="31"/>
        <v/>
      </c>
      <c r="L215" s="50" t="str">
        <f>IF($E215=3,Finish!H218,"")</f>
        <v/>
      </c>
    </row>
    <row r="216" spans="1:12" s="49" customFormat="1" x14ac:dyDescent="0.25">
      <c r="A216" s="44" t="str">
        <f t="shared" si="27"/>
        <v>-</v>
      </c>
      <c r="B216" s="45" t="str">
        <f>IF(D216="","",Finish!M219)</f>
        <v/>
      </c>
      <c r="C216" s="45" t="str">
        <f>IF(D216="","",Finish!L219)</f>
        <v/>
      </c>
      <c r="D216" s="46">
        <f>IF(LEFT(Finish!N219,1)&lt;&gt;"L",Finish!H219,"")</f>
        <v>216</v>
      </c>
      <c r="E216" s="47" t="str">
        <f>IF(B216="","",IF(B216="unattached","",COUNTIF(B$2:B216,B216)))</f>
        <v/>
      </c>
      <c r="F216" s="48" t="str">
        <f>IF(E216=3,SUMIF(B$2:B216,B216,D$2:D216),"")</f>
        <v/>
      </c>
      <c r="G216" s="49" t="str">
        <f t="shared" si="28"/>
        <v/>
      </c>
      <c r="H216" s="49" t="str">
        <f t="shared" si="29"/>
        <v/>
      </c>
      <c r="I216" s="50" t="str">
        <f>IF($E216=2,Finish!H219,"")</f>
        <v/>
      </c>
      <c r="J216" s="49" t="str">
        <f t="shared" si="30"/>
        <v/>
      </c>
      <c r="K216" s="49" t="str">
        <f t="shared" si="31"/>
        <v/>
      </c>
      <c r="L216" s="50" t="str">
        <f>IF($E216=3,Finish!H219,"")</f>
        <v/>
      </c>
    </row>
    <row r="217" spans="1:12" s="49" customFormat="1" x14ac:dyDescent="0.25">
      <c r="A217" s="44" t="str">
        <f t="shared" si="27"/>
        <v>-</v>
      </c>
      <c r="B217" s="45" t="str">
        <f>IF(D217="","",Finish!M220)</f>
        <v/>
      </c>
      <c r="C217" s="45" t="str">
        <f>IF(D217="","",Finish!L220)</f>
        <v/>
      </c>
      <c r="D217" s="46">
        <f>IF(LEFT(Finish!N220,1)&lt;&gt;"L",Finish!H220,"")</f>
        <v>217</v>
      </c>
      <c r="E217" s="47" t="str">
        <f>IF(B217="","",IF(B217="unattached","",COUNTIF(B$2:B217,B217)))</f>
        <v/>
      </c>
      <c r="F217" s="48" t="str">
        <f>IF(E217=3,SUMIF(B$2:B217,B217,D$2:D217),"")</f>
        <v/>
      </c>
      <c r="G217" s="49" t="str">
        <f t="shared" si="28"/>
        <v/>
      </c>
      <c r="H217" s="49" t="str">
        <f t="shared" si="29"/>
        <v/>
      </c>
      <c r="I217" s="50" t="str">
        <f>IF($E217=2,Finish!H220,"")</f>
        <v/>
      </c>
      <c r="J217" s="49" t="str">
        <f t="shared" si="30"/>
        <v/>
      </c>
      <c r="K217" s="49" t="str">
        <f t="shared" si="31"/>
        <v/>
      </c>
      <c r="L217" s="50" t="str">
        <f>IF($E217=3,Finish!H220,"")</f>
        <v/>
      </c>
    </row>
    <row r="218" spans="1:12" s="49" customFormat="1" x14ac:dyDescent="0.25">
      <c r="A218" s="44" t="str">
        <f t="shared" si="27"/>
        <v>-</v>
      </c>
      <c r="B218" s="45" t="str">
        <f>IF(D218="","",Finish!M221)</f>
        <v/>
      </c>
      <c r="C218" s="45" t="str">
        <f>IF(D218="","",Finish!L221)</f>
        <v/>
      </c>
      <c r="D218" s="46">
        <f>IF(LEFT(Finish!N221,1)&lt;&gt;"L",Finish!H221,"")</f>
        <v>218</v>
      </c>
      <c r="E218" s="47" t="str">
        <f>IF(B218="","",IF(B218="unattached","",COUNTIF(B$2:B218,B218)))</f>
        <v/>
      </c>
      <c r="F218" s="48" t="str">
        <f>IF(E218=3,SUMIF(B$2:B218,B218,D$2:D218),"")</f>
        <v/>
      </c>
      <c r="G218" s="49" t="str">
        <f t="shared" si="28"/>
        <v/>
      </c>
      <c r="H218" s="49" t="str">
        <f t="shared" si="29"/>
        <v/>
      </c>
      <c r="I218" s="50" t="str">
        <f>IF($E218=2,Finish!H221,"")</f>
        <v/>
      </c>
      <c r="J218" s="49" t="str">
        <f t="shared" si="30"/>
        <v/>
      </c>
      <c r="K218" s="49" t="str">
        <f t="shared" si="31"/>
        <v/>
      </c>
      <c r="L218" s="50" t="str">
        <f>IF($E218=3,Finish!H221,"")</f>
        <v/>
      </c>
    </row>
    <row r="219" spans="1:12" s="49" customFormat="1" x14ac:dyDescent="0.25">
      <c r="A219" s="44" t="str">
        <f t="shared" si="27"/>
        <v>-</v>
      </c>
      <c r="B219" s="45" t="str">
        <f>IF(D219="","",Finish!M222)</f>
        <v/>
      </c>
      <c r="C219" s="45" t="str">
        <f>IF(D219="","",Finish!L222)</f>
        <v/>
      </c>
      <c r="D219" s="46">
        <f>IF(LEFT(Finish!N222,1)&lt;&gt;"L",Finish!H222,"")</f>
        <v>219</v>
      </c>
      <c r="E219" s="47" t="str">
        <f>IF(B219="","",IF(B219="unattached","",COUNTIF(B$2:B219,B219)))</f>
        <v/>
      </c>
      <c r="F219" s="48" t="str">
        <f>IF(E219=3,SUMIF(B$2:B219,B219,D$2:D219),"")</f>
        <v/>
      </c>
      <c r="G219" s="49" t="str">
        <f t="shared" si="28"/>
        <v/>
      </c>
      <c r="H219" s="49" t="str">
        <f t="shared" si="29"/>
        <v/>
      </c>
      <c r="I219" s="50" t="str">
        <f>IF($E219=2,Finish!H222,"")</f>
        <v/>
      </c>
      <c r="J219" s="49" t="str">
        <f t="shared" si="30"/>
        <v/>
      </c>
      <c r="K219" s="49" t="str">
        <f t="shared" si="31"/>
        <v/>
      </c>
      <c r="L219" s="50" t="str">
        <f>IF($E219=3,Finish!H222,"")</f>
        <v/>
      </c>
    </row>
    <row r="220" spans="1:12" s="49" customFormat="1" x14ac:dyDescent="0.25">
      <c r="A220" s="44" t="str">
        <f t="shared" si="27"/>
        <v>-</v>
      </c>
      <c r="B220" s="45" t="str">
        <f>IF(D220="","",Finish!M223)</f>
        <v/>
      </c>
      <c r="C220" s="45" t="str">
        <f>IF(D220="","",Finish!L223)</f>
        <v/>
      </c>
      <c r="D220" s="46">
        <f>IF(LEFT(Finish!N223,1)&lt;&gt;"L",Finish!H223,"")</f>
        <v>220</v>
      </c>
      <c r="E220" s="47" t="str">
        <f>IF(B220="","",IF(B220="unattached","",COUNTIF(B$2:B220,B220)))</f>
        <v/>
      </c>
      <c r="F220" s="48" t="str">
        <f>IF(E220=3,SUMIF(B$2:B220,B220,D$2:D220),"")</f>
        <v/>
      </c>
      <c r="G220" s="49" t="str">
        <f t="shared" si="28"/>
        <v/>
      </c>
      <c r="H220" s="49" t="str">
        <f t="shared" si="29"/>
        <v/>
      </c>
      <c r="I220" s="50" t="str">
        <f>IF($E220=2,Finish!H223,"")</f>
        <v/>
      </c>
      <c r="J220" s="49" t="str">
        <f t="shared" si="30"/>
        <v/>
      </c>
      <c r="K220" s="49" t="str">
        <f t="shared" si="31"/>
        <v/>
      </c>
      <c r="L220" s="50" t="str">
        <f>IF($E220=3,Finish!H223,"")</f>
        <v/>
      </c>
    </row>
    <row r="221" spans="1:12" s="49" customFormat="1" x14ac:dyDescent="0.25">
      <c r="A221" s="44" t="str">
        <f t="shared" si="27"/>
        <v>-</v>
      </c>
      <c r="B221" s="45" t="str">
        <f>IF(D221="","",Finish!M224)</f>
        <v/>
      </c>
      <c r="C221" s="45" t="str">
        <f>IF(D221="","",Finish!L224)</f>
        <v/>
      </c>
      <c r="D221" s="46">
        <f>IF(LEFT(Finish!N224,1)&lt;&gt;"L",Finish!H224,"")</f>
        <v>221</v>
      </c>
      <c r="E221" s="47" t="str">
        <f>IF(B221="","",IF(B221="unattached","",COUNTIF(B$2:B221,B221)))</f>
        <v/>
      </c>
      <c r="F221" s="48" t="str">
        <f>IF(E221=3,SUMIF(B$2:B221,B221,D$2:D221),"")</f>
        <v/>
      </c>
      <c r="G221" s="49" t="str">
        <f t="shared" si="28"/>
        <v/>
      </c>
      <c r="H221" s="49" t="str">
        <f t="shared" si="29"/>
        <v/>
      </c>
      <c r="I221" s="50" t="str">
        <f>IF($E221=2,Finish!H224,"")</f>
        <v/>
      </c>
      <c r="J221" s="49" t="str">
        <f t="shared" si="30"/>
        <v/>
      </c>
      <c r="K221" s="49" t="str">
        <f t="shared" si="31"/>
        <v/>
      </c>
      <c r="L221" s="50" t="str">
        <f>IF($E221=3,Finish!H224,"")</f>
        <v/>
      </c>
    </row>
    <row r="222" spans="1:12" s="49" customFormat="1" x14ac:dyDescent="0.25">
      <c r="A222" s="44" t="str">
        <f t="shared" si="27"/>
        <v>-</v>
      </c>
      <c r="B222" s="45" t="str">
        <f>IF(D222="","",Finish!M225)</f>
        <v/>
      </c>
      <c r="C222" s="45" t="str">
        <f>IF(D222="","",Finish!L225)</f>
        <v/>
      </c>
      <c r="D222" s="46">
        <f>IF(LEFT(Finish!N225,1)&lt;&gt;"L",Finish!H225,"")</f>
        <v>222</v>
      </c>
      <c r="E222" s="47" t="str">
        <f>IF(B222="","",IF(B222="unattached","",COUNTIF(B$2:B222,B222)))</f>
        <v/>
      </c>
      <c r="F222" s="48" t="str">
        <f>IF(E222=3,SUMIF(B$2:B222,B222,D$2:D222),"")</f>
        <v/>
      </c>
      <c r="G222" s="49" t="str">
        <f t="shared" si="28"/>
        <v/>
      </c>
      <c r="H222" s="49" t="str">
        <f t="shared" si="29"/>
        <v/>
      </c>
      <c r="I222" s="50" t="str">
        <f>IF($E222=2,Finish!H225,"")</f>
        <v/>
      </c>
      <c r="J222" s="49" t="str">
        <f t="shared" si="30"/>
        <v/>
      </c>
      <c r="K222" s="49" t="str">
        <f t="shared" si="31"/>
        <v/>
      </c>
      <c r="L222" s="50" t="str">
        <f>IF($E222=3,Finish!H225,"")</f>
        <v/>
      </c>
    </row>
    <row r="223" spans="1:12" s="49" customFormat="1" x14ac:dyDescent="0.25">
      <c r="A223" s="44" t="str">
        <f t="shared" si="27"/>
        <v>-</v>
      </c>
      <c r="B223" s="45" t="str">
        <f>IF(D223="","",Finish!M226)</f>
        <v/>
      </c>
      <c r="C223" s="45" t="str">
        <f>IF(D223="","",Finish!L226)</f>
        <v/>
      </c>
      <c r="D223" s="46">
        <f>IF(LEFT(Finish!N226,1)&lt;&gt;"L",Finish!H226,"")</f>
        <v>223</v>
      </c>
      <c r="E223" s="47" t="str">
        <f>IF(B223="","",IF(B223="unattached","",COUNTIF(B$2:B223,B223)))</f>
        <v/>
      </c>
      <c r="F223" s="48" t="str">
        <f>IF(E223=3,SUMIF(B$2:B223,B223,D$2:D223),"")</f>
        <v/>
      </c>
      <c r="G223" s="49" t="str">
        <f t="shared" si="28"/>
        <v/>
      </c>
      <c r="H223" s="49" t="str">
        <f t="shared" si="29"/>
        <v/>
      </c>
      <c r="I223" s="50" t="str">
        <f>IF($E223=2,Finish!H226,"")</f>
        <v/>
      </c>
      <c r="J223" s="49" t="str">
        <f t="shared" si="30"/>
        <v/>
      </c>
      <c r="K223" s="49" t="str">
        <f t="shared" si="31"/>
        <v/>
      </c>
      <c r="L223" s="50" t="str">
        <f>IF($E223=3,Finish!H226,"")</f>
        <v/>
      </c>
    </row>
    <row r="224" spans="1:12" s="49" customFormat="1" x14ac:dyDescent="0.25">
      <c r="A224" s="44" t="str">
        <f t="shared" si="27"/>
        <v>-</v>
      </c>
      <c r="B224" s="45" t="str">
        <f>IF(D224="","",Finish!M227)</f>
        <v/>
      </c>
      <c r="C224" s="45" t="str">
        <f>IF(D224="","",Finish!L227)</f>
        <v/>
      </c>
      <c r="D224" s="46">
        <f>IF(LEFT(Finish!N227,1)&lt;&gt;"L",Finish!H227,"")</f>
        <v>224</v>
      </c>
      <c r="E224" s="47" t="str">
        <f>IF(B224="","",IF(B224="unattached","",COUNTIF(B$2:B224,B224)))</f>
        <v/>
      </c>
      <c r="F224" s="48" t="str">
        <f>IF(E224=3,SUMIF(B$2:B224,B224,D$2:D224),"")</f>
        <v/>
      </c>
      <c r="G224" s="49" t="str">
        <f t="shared" si="28"/>
        <v/>
      </c>
      <c r="H224" s="49" t="str">
        <f t="shared" si="29"/>
        <v/>
      </c>
      <c r="I224" s="50" t="str">
        <f>IF($E224=2,Finish!H227,"")</f>
        <v/>
      </c>
      <c r="J224" s="49" t="str">
        <f t="shared" si="30"/>
        <v/>
      </c>
      <c r="K224" s="49" t="str">
        <f t="shared" si="31"/>
        <v/>
      </c>
      <c r="L224" s="50" t="str">
        <f>IF($E224=3,Finish!H227,"")</f>
        <v/>
      </c>
    </row>
    <row r="225" spans="1:12" s="49" customFormat="1" x14ac:dyDescent="0.25">
      <c r="A225" s="44" t="str">
        <f t="shared" si="27"/>
        <v>-</v>
      </c>
      <c r="B225" s="45" t="str">
        <f>IF(D225="","",Finish!M228)</f>
        <v/>
      </c>
      <c r="C225" s="45" t="str">
        <f>IF(D225="","",Finish!L228)</f>
        <v/>
      </c>
      <c r="D225" s="46">
        <f>IF(LEFT(Finish!N228,1)&lt;&gt;"L",Finish!H228,"")</f>
        <v>225</v>
      </c>
      <c r="E225" s="47" t="str">
        <f>IF(B225="","",IF(B225="unattached","",COUNTIF(B$2:B225,B225)))</f>
        <v/>
      </c>
      <c r="F225" s="48" t="str">
        <f>IF(E225=3,SUMIF(B$2:B225,B225,D$2:D225),"")</f>
        <v/>
      </c>
      <c r="G225" s="49" t="str">
        <f t="shared" si="28"/>
        <v/>
      </c>
      <c r="H225" s="49" t="str">
        <f t="shared" si="29"/>
        <v/>
      </c>
      <c r="I225" s="50" t="str">
        <f>IF($E225=2,Finish!H228,"")</f>
        <v/>
      </c>
      <c r="J225" s="49" t="str">
        <f t="shared" si="30"/>
        <v/>
      </c>
      <c r="K225" s="49" t="str">
        <f t="shared" si="31"/>
        <v/>
      </c>
      <c r="L225" s="50" t="str">
        <f>IF($E225=3,Finish!H228,"")</f>
        <v/>
      </c>
    </row>
    <row r="226" spans="1:12" s="49" customFormat="1" x14ac:dyDescent="0.25">
      <c r="A226" s="44" t="str">
        <f t="shared" si="27"/>
        <v>-</v>
      </c>
      <c r="B226" s="45" t="str">
        <f>IF(D226="","",Finish!M229)</f>
        <v/>
      </c>
      <c r="C226" s="45" t="str">
        <f>IF(D226="","",Finish!L229)</f>
        <v/>
      </c>
      <c r="D226" s="46">
        <f>IF(LEFT(Finish!N229,1)&lt;&gt;"L",Finish!H229,"")</f>
        <v>226</v>
      </c>
      <c r="E226" s="47" t="str">
        <f>IF(B226="","",IF(B226="unattached","",COUNTIF(B$2:B226,B226)))</f>
        <v/>
      </c>
      <c r="F226" s="48" t="str">
        <f>IF(E226=3,SUMIF(B$2:B226,B226,D$2:D226),"")</f>
        <v/>
      </c>
      <c r="G226" s="49" t="str">
        <f t="shared" si="28"/>
        <v/>
      </c>
      <c r="H226" s="49" t="str">
        <f t="shared" si="29"/>
        <v/>
      </c>
      <c r="I226" s="50" t="str">
        <f>IF($E226=2,Finish!H229,"")</f>
        <v/>
      </c>
      <c r="J226" s="49" t="str">
        <f t="shared" si="30"/>
        <v/>
      </c>
      <c r="K226" s="49" t="str">
        <f t="shared" si="31"/>
        <v/>
      </c>
      <c r="L226" s="50" t="str">
        <f>IF($E226=3,Finish!H229,"")</f>
        <v/>
      </c>
    </row>
    <row r="227" spans="1:12" s="49" customFormat="1" x14ac:dyDescent="0.25">
      <c r="A227" s="44" t="str">
        <f t="shared" si="27"/>
        <v>-</v>
      </c>
      <c r="B227" s="45" t="str">
        <f>IF(D227="","",Finish!M230)</f>
        <v/>
      </c>
      <c r="C227" s="45" t="str">
        <f>IF(D227="","",Finish!L230)</f>
        <v/>
      </c>
      <c r="D227" s="46">
        <f>IF(LEFT(Finish!N230,1)&lt;&gt;"L",Finish!H230,"")</f>
        <v>227</v>
      </c>
      <c r="E227" s="47" t="str">
        <f>IF(B227="","",IF(B227="unattached","",COUNTIF(B$2:B227,B227)))</f>
        <v/>
      </c>
      <c r="F227" s="48" t="str">
        <f>IF(E227=3,SUMIF(B$2:B227,B227,D$2:D227),"")</f>
        <v/>
      </c>
      <c r="G227" s="49" t="str">
        <f t="shared" si="28"/>
        <v/>
      </c>
      <c r="H227" s="49" t="str">
        <f t="shared" si="29"/>
        <v/>
      </c>
      <c r="I227" s="50" t="str">
        <f>IF($E227=2,Finish!H230,"")</f>
        <v/>
      </c>
      <c r="J227" s="49" t="str">
        <f t="shared" si="30"/>
        <v/>
      </c>
      <c r="K227" s="49" t="str">
        <f t="shared" si="31"/>
        <v/>
      </c>
      <c r="L227" s="50" t="str">
        <f>IF($E227=3,Finish!H230,"")</f>
        <v/>
      </c>
    </row>
    <row r="228" spans="1:12" s="49" customFormat="1" x14ac:dyDescent="0.25">
      <c r="A228" s="44" t="str">
        <f t="shared" si="27"/>
        <v>-</v>
      </c>
      <c r="B228" s="45" t="str">
        <f>IF(D228="","",Finish!M231)</f>
        <v/>
      </c>
      <c r="C228" s="45" t="str">
        <f>IF(D228="","",Finish!L231)</f>
        <v/>
      </c>
      <c r="D228" s="46">
        <f>IF(LEFT(Finish!N231,1)&lt;&gt;"L",Finish!H231,"")</f>
        <v>228</v>
      </c>
      <c r="E228" s="47" t="str">
        <f>IF(B228="","",IF(B228="unattached","",COUNTIF(B$2:B228,B228)))</f>
        <v/>
      </c>
      <c r="F228" s="48" t="str">
        <f>IF(E228=3,SUMIF(B$2:B228,B228,D$2:D228),"")</f>
        <v/>
      </c>
      <c r="G228" s="49" t="str">
        <f t="shared" si="28"/>
        <v/>
      </c>
      <c r="H228" s="49" t="str">
        <f t="shared" si="29"/>
        <v/>
      </c>
      <c r="I228" s="50" t="str">
        <f>IF($E228=2,Finish!H231,"")</f>
        <v/>
      </c>
      <c r="J228" s="49" t="str">
        <f t="shared" si="30"/>
        <v/>
      </c>
      <c r="K228" s="49" t="str">
        <f t="shared" si="31"/>
        <v/>
      </c>
      <c r="L228" s="50" t="str">
        <f>IF($E228=3,Finish!H231,"")</f>
        <v/>
      </c>
    </row>
    <row r="229" spans="1:12" s="49" customFormat="1" x14ac:dyDescent="0.25">
      <c r="A229" s="44" t="str">
        <f t="shared" si="27"/>
        <v>-</v>
      </c>
      <c r="B229" s="45" t="str">
        <f>IF(D229="","",Finish!M232)</f>
        <v/>
      </c>
      <c r="C229" s="45" t="str">
        <f>IF(D229="","",Finish!L232)</f>
        <v/>
      </c>
      <c r="D229" s="46">
        <f>IF(LEFT(Finish!N232,1)&lt;&gt;"L",Finish!H232,"")</f>
        <v>229</v>
      </c>
      <c r="E229" s="47" t="str">
        <f>IF(B229="","",IF(B229="unattached","",COUNTIF(B$2:B229,B229)))</f>
        <v/>
      </c>
      <c r="F229" s="48" t="str">
        <f>IF(E229=3,SUMIF(B$2:B229,B229,D$2:D229),"")</f>
        <v/>
      </c>
      <c r="G229" s="49" t="str">
        <f t="shared" si="28"/>
        <v/>
      </c>
      <c r="H229" s="49" t="str">
        <f t="shared" si="29"/>
        <v/>
      </c>
      <c r="I229" s="50" t="str">
        <f>IF($E229=2,Finish!H232,"")</f>
        <v/>
      </c>
      <c r="J229" s="49" t="str">
        <f t="shared" si="30"/>
        <v/>
      </c>
      <c r="K229" s="49" t="str">
        <f t="shared" si="31"/>
        <v/>
      </c>
      <c r="L229" s="50" t="str">
        <f>IF($E229=3,Finish!H232,"")</f>
        <v/>
      </c>
    </row>
    <row r="230" spans="1:12" s="49" customFormat="1" x14ac:dyDescent="0.25">
      <c r="A230" s="44" t="str">
        <f t="shared" si="27"/>
        <v>-</v>
      </c>
      <c r="B230" s="45" t="str">
        <f>IF(D230="","",Finish!M233)</f>
        <v/>
      </c>
      <c r="C230" s="45" t="str">
        <f>IF(D230="","",Finish!L233)</f>
        <v/>
      </c>
      <c r="D230" s="46">
        <f>IF(LEFT(Finish!N233,1)&lt;&gt;"L",Finish!H233,"")</f>
        <v>230</v>
      </c>
      <c r="E230" s="47" t="str">
        <f>IF(B230="","",IF(B230="unattached","",COUNTIF(B$2:B230,B230)))</f>
        <v/>
      </c>
      <c r="F230" s="48" t="str">
        <f>IF(E230=3,SUMIF(B$2:B230,B230,D$2:D230),"")</f>
        <v/>
      </c>
      <c r="G230" s="49" t="str">
        <f t="shared" si="28"/>
        <v/>
      </c>
      <c r="H230" s="49" t="str">
        <f t="shared" si="29"/>
        <v/>
      </c>
      <c r="I230" s="50" t="str">
        <f>IF($E230=2,Finish!H233,"")</f>
        <v/>
      </c>
      <c r="J230" s="49" t="str">
        <f t="shared" si="30"/>
        <v/>
      </c>
      <c r="K230" s="49" t="str">
        <f t="shared" si="31"/>
        <v/>
      </c>
      <c r="L230" s="50" t="str">
        <f>IF($E230=3,Finish!H233,"")</f>
        <v/>
      </c>
    </row>
    <row r="231" spans="1:12" s="49" customFormat="1" x14ac:dyDescent="0.25">
      <c r="A231" s="44" t="str">
        <f t="shared" si="27"/>
        <v>-</v>
      </c>
      <c r="B231" s="45" t="str">
        <f>IF(D231="","",Finish!M234)</f>
        <v/>
      </c>
      <c r="C231" s="45" t="str">
        <f>IF(D231="","",Finish!L234)</f>
        <v/>
      </c>
      <c r="D231" s="46">
        <f>IF(LEFT(Finish!N234,1)&lt;&gt;"L",Finish!H234,"")</f>
        <v>231</v>
      </c>
      <c r="E231" s="47" t="str">
        <f>IF(B231="","",IF(B231="unattached","",COUNTIF(B$2:B231,B231)))</f>
        <v/>
      </c>
      <c r="F231" s="48" t="str">
        <f>IF(E231=3,SUMIF(B$2:B231,B231,D$2:D231),"")</f>
        <v/>
      </c>
      <c r="G231" s="49" t="str">
        <f t="shared" si="28"/>
        <v/>
      </c>
      <c r="H231" s="49" t="str">
        <f t="shared" si="29"/>
        <v/>
      </c>
      <c r="I231" s="50" t="str">
        <f>IF($E231=2,Finish!H234,"")</f>
        <v/>
      </c>
      <c r="J231" s="49" t="str">
        <f t="shared" si="30"/>
        <v/>
      </c>
      <c r="K231" s="49" t="str">
        <f t="shared" si="31"/>
        <v/>
      </c>
      <c r="L231" s="50" t="str">
        <f>IF($E231=3,Finish!H234,"")</f>
        <v/>
      </c>
    </row>
    <row r="232" spans="1:12" s="49" customFormat="1" x14ac:dyDescent="0.25">
      <c r="A232" s="44" t="str">
        <f t="shared" si="27"/>
        <v>-</v>
      </c>
      <c r="B232" s="45" t="str">
        <f>IF(D232="","",Finish!M235)</f>
        <v/>
      </c>
      <c r="C232" s="45" t="str">
        <f>IF(D232="","",Finish!L235)</f>
        <v/>
      </c>
      <c r="D232" s="46">
        <f>IF(LEFT(Finish!N235,1)&lt;&gt;"L",Finish!H235,"")</f>
        <v>232</v>
      </c>
      <c r="E232" s="47" t="str">
        <f>IF(B232="","",IF(B232="unattached","",COUNTIF(B$2:B232,B232)))</f>
        <v/>
      </c>
      <c r="F232" s="48" t="str">
        <f>IF(E232=3,SUMIF(B$2:B232,B232,D$2:D232),"")</f>
        <v/>
      </c>
      <c r="G232" s="49" t="str">
        <f t="shared" si="28"/>
        <v/>
      </c>
      <c r="H232" s="49" t="str">
        <f t="shared" si="29"/>
        <v/>
      </c>
      <c r="I232" s="50" t="str">
        <f>IF($E232=2,Finish!H235,"")</f>
        <v/>
      </c>
      <c r="J232" s="49" t="str">
        <f t="shared" si="30"/>
        <v/>
      </c>
      <c r="K232" s="49" t="str">
        <f t="shared" si="31"/>
        <v/>
      </c>
      <c r="L232" s="50" t="str">
        <f>IF($E232=3,Finish!H235,"")</f>
        <v/>
      </c>
    </row>
    <row r="233" spans="1:12" s="49" customFormat="1" x14ac:dyDescent="0.25">
      <c r="A233" s="44" t="str">
        <f t="shared" si="27"/>
        <v>-</v>
      </c>
      <c r="B233" s="45" t="str">
        <f>IF(D233="","",Finish!M236)</f>
        <v/>
      </c>
      <c r="C233" s="45" t="str">
        <f>IF(D233="","",Finish!L236)</f>
        <v/>
      </c>
      <c r="D233" s="46">
        <f>IF(LEFT(Finish!N236,1)&lt;&gt;"L",Finish!H236,"")</f>
        <v>233</v>
      </c>
      <c r="E233" s="47" t="str">
        <f>IF(B233="","",IF(B233="unattached","",COUNTIF(B$2:B233,B233)))</f>
        <v/>
      </c>
      <c r="F233" s="48" t="str">
        <f>IF(E233=3,SUMIF(B$2:B233,B233,D$2:D233),"")</f>
        <v/>
      </c>
      <c r="G233" s="49" t="str">
        <f t="shared" si="28"/>
        <v/>
      </c>
      <c r="H233" s="49" t="str">
        <f t="shared" si="29"/>
        <v/>
      </c>
      <c r="I233" s="50" t="str">
        <f>IF($E233=2,Finish!H236,"")</f>
        <v/>
      </c>
      <c r="J233" s="49" t="str">
        <f t="shared" si="30"/>
        <v/>
      </c>
      <c r="K233" s="49" t="str">
        <f t="shared" si="31"/>
        <v/>
      </c>
      <c r="L233" s="50" t="str">
        <f>IF($E233=3,Finish!H236,"")</f>
        <v/>
      </c>
    </row>
    <row r="234" spans="1:12" s="49" customFormat="1" x14ac:dyDescent="0.25">
      <c r="A234" s="44" t="str">
        <f t="shared" si="27"/>
        <v>-</v>
      </c>
      <c r="B234" s="45" t="str">
        <f>IF(D234="","",Finish!M237)</f>
        <v/>
      </c>
      <c r="C234" s="45" t="str">
        <f>IF(D234="","",Finish!L237)</f>
        <v/>
      </c>
      <c r="D234" s="46">
        <f>IF(LEFT(Finish!N237,1)&lt;&gt;"L",Finish!H237,"")</f>
        <v>234</v>
      </c>
      <c r="E234" s="47" t="str">
        <f>IF(B234="","",IF(B234="unattached","",COUNTIF(B$2:B234,B234)))</f>
        <v/>
      </c>
      <c r="F234" s="48" t="str">
        <f>IF(E234=3,SUMIF(B$2:B234,B234,D$2:D234),"")</f>
        <v/>
      </c>
      <c r="G234" s="49" t="str">
        <f t="shared" si="28"/>
        <v/>
      </c>
      <c r="H234" s="49" t="str">
        <f t="shared" si="29"/>
        <v/>
      </c>
      <c r="I234" s="50" t="str">
        <f>IF($E234=2,Finish!H237,"")</f>
        <v/>
      </c>
      <c r="J234" s="49" t="str">
        <f t="shared" si="30"/>
        <v/>
      </c>
      <c r="K234" s="49" t="str">
        <f t="shared" si="31"/>
        <v/>
      </c>
      <c r="L234" s="50" t="str">
        <f>IF($E234=3,Finish!H237,"")</f>
        <v/>
      </c>
    </row>
    <row r="235" spans="1:12" s="49" customFormat="1" x14ac:dyDescent="0.25">
      <c r="A235" s="44" t="str">
        <f t="shared" si="27"/>
        <v>-</v>
      </c>
      <c r="B235" s="45" t="str">
        <f>IF(D235="","",Finish!M238)</f>
        <v/>
      </c>
      <c r="C235" s="45" t="str">
        <f>IF(D235="","",Finish!L238)</f>
        <v/>
      </c>
      <c r="D235" s="46">
        <f>IF(LEFT(Finish!N238,1)&lt;&gt;"L",Finish!H238,"")</f>
        <v>235</v>
      </c>
      <c r="E235" s="47" t="str">
        <f>IF(B235="","",IF(B235="unattached","",COUNTIF(B$2:B235,B235)))</f>
        <v/>
      </c>
      <c r="F235" s="48" t="str">
        <f>IF(E235=3,SUMIF(B$2:B235,B235,D$2:D235),"")</f>
        <v/>
      </c>
      <c r="G235" s="49" t="str">
        <f t="shared" si="28"/>
        <v/>
      </c>
      <c r="H235" s="49" t="str">
        <f t="shared" si="29"/>
        <v/>
      </c>
      <c r="I235" s="50" t="str">
        <f>IF($E235=2,Finish!H238,"")</f>
        <v/>
      </c>
      <c r="J235" s="49" t="str">
        <f t="shared" si="30"/>
        <v/>
      </c>
      <c r="K235" s="49" t="str">
        <f t="shared" si="31"/>
        <v/>
      </c>
      <c r="L235" s="50" t="str">
        <f>IF($E235=3,Finish!H238,"")</f>
        <v/>
      </c>
    </row>
    <row r="236" spans="1:12" s="49" customFormat="1" x14ac:dyDescent="0.25">
      <c r="A236" s="44" t="str">
        <f t="shared" si="27"/>
        <v>-</v>
      </c>
      <c r="B236" s="45" t="str">
        <f>IF(D236="","",Finish!M239)</f>
        <v/>
      </c>
      <c r="C236" s="45" t="str">
        <f>IF(D236="","",Finish!L239)</f>
        <v/>
      </c>
      <c r="D236" s="46">
        <f>IF(LEFT(Finish!N239,1)&lt;&gt;"L",Finish!H239,"")</f>
        <v>236</v>
      </c>
      <c r="E236" s="47" t="str">
        <f>IF(B236="","",IF(B236="unattached","",COUNTIF(B$2:B236,B236)))</f>
        <v/>
      </c>
      <c r="F236" s="48" t="str">
        <f>IF(E236=3,SUMIF(B$2:B236,B236,D$2:D236),"")</f>
        <v/>
      </c>
      <c r="G236" s="49" t="str">
        <f t="shared" si="28"/>
        <v/>
      </c>
      <c r="H236" s="49" t="str">
        <f t="shared" si="29"/>
        <v/>
      </c>
      <c r="I236" s="50" t="str">
        <f>IF($E236=2,Finish!H239,"")</f>
        <v/>
      </c>
      <c r="J236" s="49" t="str">
        <f t="shared" si="30"/>
        <v/>
      </c>
      <c r="K236" s="49" t="str">
        <f t="shared" si="31"/>
        <v/>
      </c>
      <c r="L236" s="50" t="str">
        <f>IF($E236=3,Finish!H239,"")</f>
        <v/>
      </c>
    </row>
    <row r="237" spans="1:12" s="49" customFormat="1" x14ac:dyDescent="0.25">
      <c r="A237" s="44" t="str">
        <f t="shared" si="27"/>
        <v>-</v>
      </c>
      <c r="B237" s="45" t="str">
        <f>IF(D237="","",Finish!M240)</f>
        <v/>
      </c>
      <c r="C237" s="45" t="str">
        <f>IF(D237="","",Finish!L240)</f>
        <v/>
      </c>
      <c r="D237" s="46">
        <f>IF(LEFT(Finish!N240,1)&lt;&gt;"L",Finish!H240,"")</f>
        <v>237</v>
      </c>
      <c r="E237" s="47" t="str">
        <f>IF(B237="","",IF(B237="unattached","",COUNTIF(B$2:B237,B237)))</f>
        <v/>
      </c>
      <c r="F237" s="48" t="str">
        <f>IF(E237=3,SUMIF(B$2:B237,B237,D$2:D237),"")</f>
        <v/>
      </c>
      <c r="G237" s="49" t="str">
        <f t="shared" si="28"/>
        <v/>
      </c>
      <c r="H237" s="49" t="str">
        <f t="shared" si="29"/>
        <v/>
      </c>
      <c r="I237" s="50" t="str">
        <f>IF($E237=2,Finish!H240,"")</f>
        <v/>
      </c>
      <c r="J237" s="49" t="str">
        <f t="shared" si="30"/>
        <v/>
      </c>
      <c r="K237" s="49" t="str">
        <f t="shared" si="31"/>
        <v/>
      </c>
      <c r="L237" s="50" t="str">
        <f>IF($E237=3,Finish!H240,"")</f>
        <v/>
      </c>
    </row>
    <row r="238" spans="1:12" s="49" customFormat="1" x14ac:dyDescent="0.25">
      <c r="A238" s="44" t="str">
        <f t="shared" si="27"/>
        <v>-</v>
      </c>
      <c r="B238" s="45" t="str">
        <f>IF(D238="","",Finish!M241)</f>
        <v/>
      </c>
      <c r="C238" s="45" t="str">
        <f>IF(D238="","",Finish!L241)</f>
        <v/>
      </c>
      <c r="D238" s="46">
        <f>IF(LEFT(Finish!N241,1)&lt;&gt;"L",Finish!H241,"")</f>
        <v>238</v>
      </c>
      <c r="E238" s="47" t="str">
        <f>IF(B238="","",IF(B238="unattached","",COUNTIF(B$2:B238,B238)))</f>
        <v/>
      </c>
      <c r="F238" s="48" t="str">
        <f>IF(E238=3,SUMIF(B$2:B238,B238,D$2:D238),"")</f>
        <v/>
      </c>
      <c r="G238" s="49" t="str">
        <f t="shared" si="28"/>
        <v/>
      </c>
      <c r="H238" s="49" t="str">
        <f t="shared" si="29"/>
        <v/>
      </c>
      <c r="I238" s="50" t="str">
        <f>IF($E238=2,Finish!H241,"")</f>
        <v/>
      </c>
      <c r="J238" s="49" t="str">
        <f t="shared" si="30"/>
        <v/>
      </c>
      <c r="K238" s="49" t="str">
        <f t="shared" si="31"/>
        <v/>
      </c>
      <c r="L238" s="50" t="str">
        <f>IF($E238=3,Finish!H241,"")</f>
        <v/>
      </c>
    </row>
    <row r="239" spans="1:12" s="49" customFormat="1" x14ac:dyDescent="0.25">
      <c r="A239" s="44" t="str">
        <f t="shared" si="27"/>
        <v>-</v>
      </c>
      <c r="B239" s="45" t="str">
        <f>IF(D239="","",Finish!M242)</f>
        <v/>
      </c>
      <c r="C239" s="45" t="str">
        <f>IF(D239="","",Finish!L242)</f>
        <v/>
      </c>
      <c r="D239" s="46">
        <f>IF(LEFT(Finish!N242,1)&lt;&gt;"L",Finish!H242,"")</f>
        <v>239</v>
      </c>
      <c r="E239" s="47" t="str">
        <f>IF(B239="","",IF(B239="unattached","",COUNTIF(B$2:B239,B239)))</f>
        <v/>
      </c>
      <c r="F239" s="48" t="str">
        <f>IF(E239=3,SUMIF(B$2:B239,B239,D$2:D239),"")</f>
        <v/>
      </c>
      <c r="G239" s="49" t="str">
        <f t="shared" si="28"/>
        <v/>
      </c>
      <c r="H239" s="49" t="str">
        <f t="shared" si="29"/>
        <v/>
      </c>
      <c r="I239" s="50" t="str">
        <f>IF($E239=2,Finish!H242,"")</f>
        <v/>
      </c>
      <c r="J239" s="49" t="str">
        <f t="shared" si="30"/>
        <v/>
      </c>
      <c r="K239" s="49" t="str">
        <f t="shared" si="31"/>
        <v/>
      </c>
      <c r="L239" s="50" t="str">
        <f>IF($E239=3,Finish!H242,"")</f>
        <v/>
      </c>
    </row>
    <row r="240" spans="1:12" s="49" customFormat="1" x14ac:dyDescent="0.25">
      <c r="A240" s="44" t="str">
        <f t="shared" si="27"/>
        <v>-</v>
      </c>
      <c r="B240" s="45" t="str">
        <f>IF(D240="","",Finish!M243)</f>
        <v/>
      </c>
      <c r="C240" s="45" t="str">
        <f>IF(D240="","",Finish!L243)</f>
        <v/>
      </c>
      <c r="D240" s="46">
        <f>IF(LEFT(Finish!N243,1)&lt;&gt;"L",Finish!H243,"")</f>
        <v>240</v>
      </c>
      <c r="E240" s="47" t="str">
        <f>IF(B240="","",IF(B240="unattached","",COUNTIF(B$2:B240,B240)))</f>
        <v/>
      </c>
      <c r="F240" s="48" t="str">
        <f>IF(E240=3,SUMIF(B$2:B240,B240,D$2:D240),"")</f>
        <v/>
      </c>
      <c r="G240" s="49" t="str">
        <f t="shared" si="28"/>
        <v/>
      </c>
      <c r="H240" s="49" t="str">
        <f t="shared" si="29"/>
        <v/>
      </c>
      <c r="I240" s="50" t="str">
        <f>IF($E240=2,Finish!H243,"")</f>
        <v/>
      </c>
      <c r="J240" s="49" t="str">
        <f t="shared" si="30"/>
        <v/>
      </c>
      <c r="K240" s="49" t="str">
        <f t="shared" si="31"/>
        <v/>
      </c>
      <c r="L240" s="50" t="str">
        <f>IF($E240=3,Finish!H243,"")</f>
        <v/>
      </c>
    </row>
    <row r="241" spans="1:12" s="49" customFormat="1" x14ac:dyDescent="0.25">
      <c r="A241" s="44" t="str">
        <f t="shared" si="27"/>
        <v>-</v>
      </c>
      <c r="B241" s="45" t="str">
        <f>IF(D241="","",Finish!M244)</f>
        <v/>
      </c>
      <c r="C241" s="45" t="str">
        <f>IF(D241="","",Finish!L244)</f>
        <v/>
      </c>
      <c r="D241" s="46">
        <f>IF(LEFT(Finish!N244,1)&lt;&gt;"L",Finish!H244,"")</f>
        <v>241</v>
      </c>
      <c r="E241" s="47" t="str">
        <f>IF(B241="","",IF(B241="unattached","",COUNTIF(B$2:B241,B241)))</f>
        <v/>
      </c>
      <c r="F241" s="48" t="str">
        <f>IF(E241=3,SUMIF(B$2:B241,B241,D$2:D241),"")</f>
        <v/>
      </c>
      <c r="G241" s="49" t="str">
        <f t="shared" si="28"/>
        <v/>
      </c>
      <c r="H241" s="49" t="str">
        <f t="shared" si="29"/>
        <v/>
      </c>
      <c r="I241" s="50" t="str">
        <f>IF($E241=2,Finish!H244,"")</f>
        <v/>
      </c>
      <c r="J241" s="49" t="str">
        <f t="shared" si="30"/>
        <v/>
      </c>
      <c r="K241" s="49" t="str">
        <f t="shared" si="31"/>
        <v/>
      </c>
      <c r="L241" s="50" t="str">
        <f>IF($E241=3,Finish!H244,"")</f>
        <v/>
      </c>
    </row>
    <row r="242" spans="1:12" s="49" customFormat="1" x14ac:dyDescent="0.25">
      <c r="A242" s="44" t="str">
        <f t="shared" si="27"/>
        <v>-</v>
      </c>
      <c r="B242" s="45" t="str">
        <f>IF(D242="","",Finish!M245)</f>
        <v/>
      </c>
      <c r="C242" s="45" t="str">
        <f>IF(D242="","",Finish!L245)</f>
        <v/>
      </c>
      <c r="D242" s="46">
        <f>IF(LEFT(Finish!N245,1)&lt;&gt;"L",Finish!H245,"")</f>
        <v>242</v>
      </c>
      <c r="E242" s="47" t="str">
        <f>IF(B242="","",IF(B242="unattached","",COUNTIF(B$2:B242,B242)))</f>
        <v/>
      </c>
      <c r="F242" s="48" t="str">
        <f>IF(E242=3,SUMIF(B$2:B242,B242,D$2:D242),"")</f>
        <v/>
      </c>
      <c r="G242" s="49" t="str">
        <f t="shared" si="28"/>
        <v/>
      </c>
      <c r="H242" s="49" t="str">
        <f t="shared" si="29"/>
        <v/>
      </c>
      <c r="I242" s="50" t="str">
        <f>IF($E242=2,Finish!H245,"")</f>
        <v/>
      </c>
      <c r="J242" s="49" t="str">
        <f t="shared" si="30"/>
        <v/>
      </c>
      <c r="K242" s="49" t="str">
        <f t="shared" si="31"/>
        <v/>
      </c>
      <c r="L242" s="50" t="str">
        <f>IF($E242=3,Finish!H245,"")</f>
        <v/>
      </c>
    </row>
    <row r="243" spans="1:12" s="49" customFormat="1" x14ac:dyDescent="0.25">
      <c r="A243" s="44" t="str">
        <f t="shared" si="27"/>
        <v>-</v>
      </c>
      <c r="B243" s="45" t="str">
        <f>IF(D243="","",Finish!M246)</f>
        <v/>
      </c>
      <c r="C243" s="45" t="str">
        <f>IF(D243="","",Finish!L246)</f>
        <v/>
      </c>
      <c r="D243" s="46">
        <f>IF(LEFT(Finish!N246,1)&lt;&gt;"L",Finish!H246,"")</f>
        <v>243</v>
      </c>
      <c r="E243" s="47" t="str">
        <f>IF(B243="","",IF(B243="unattached","",COUNTIF(B$2:B243,B243)))</f>
        <v/>
      </c>
      <c r="F243" s="48" t="str">
        <f>IF(E243=3,SUMIF(B$2:B243,B243,D$2:D243),"")</f>
        <v/>
      </c>
      <c r="G243" s="49" t="str">
        <f t="shared" si="28"/>
        <v/>
      </c>
      <c r="H243" s="49" t="str">
        <f t="shared" si="29"/>
        <v/>
      </c>
      <c r="I243" s="50" t="str">
        <f>IF($E243=2,Finish!H246,"")</f>
        <v/>
      </c>
      <c r="J243" s="49" t="str">
        <f t="shared" si="30"/>
        <v/>
      </c>
      <c r="K243" s="49" t="str">
        <f t="shared" si="31"/>
        <v/>
      </c>
      <c r="L243" s="50" t="str">
        <f>IF($E243=3,Finish!H246,"")</f>
        <v/>
      </c>
    </row>
    <row r="244" spans="1:12" s="49" customFormat="1" x14ac:dyDescent="0.25">
      <c r="A244" s="44" t="str">
        <f t="shared" si="27"/>
        <v>-</v>
      </c>
      <c r="B244" s="45" t="str">
        <f>IF(D244="","",Finish!M247)</f>
        <v/>
      </c>
      <c r="C244" s="45" t="str">
        <f>IF(D244="","",Finish!L247)</f>
        <v/>
      </c>
      <c r="D244" s="46">
        <f>IF(LEFT(Finish!N247,1)&lt;&gt;"L",Finish!H247,"")</f>
        <v>244</v>
      </c>
      <c r="E244" s="47" t="str">
        <f>IF(B244="","",IF(B244="unattached","",COUNTIF(B$2:B244,B244)))</f>
        <v/>
      </c>
      <c r="F244" s="48" t="str">
        <f>IF(E244=3,SUMIF(B$2:B244,B244,D$2:D244),"")</f>
        <v/>
      </c>
      <c r="G244" s="49" t="str">
        <f t="shared" si="28"/>
        <v/>
      </c>
      <c r="H244" s="49" t="str">
        <f t="shared" si="29"/>
        <v/>
      </c>
      <c r="I244" s="50" t="str">
        <f>IF($E244=2,Finish!H247,"")</f>
        <v/>
      </c>
      <c r="J244" s="49" t="str">
        <f t="shared" si="30"/>
        <v/>
      </c>
      <c r="K244" s="49" t="str">
        <f t="shared" si="31"/>
        <v/>
      </c>
      <c r="L244" s="50" t="str">
        <f>IF($E244=3,Finish!H247,"")</f>
        <v/>
      </c>
    </row>
    <row r="245" spans="1:12" s="49" customFormat="1" x14ac:dyDescent="0.25">
      <c r="A245" s="44" t="str">
        <f t="shared" si="27"/>
        <v>-</v>
      </c>
      <c r="B245" s="45" t="str">
        <f>IF(D245="","",Finish!M248)</f>
        <v/>
      </c>
      <c r="C245" s="45" t="str">
        <f>IF(D245="","",Finish!L248)</f>
        <v/>
      </c>
      <c r="D245" s="46">
        <f>IF(LEFT(Finish!N248,1)&lt;&gt;"L",Finish!H248,"")</f>
        <v>245</v>
      </c>
      <c r="E245" s="47" t="str">
        <f>IF(B245="","",IF(B245="unattached","",COUNTIF(B$2:B245,B245)))</f>
        <v/>
      </c>
      <c r="F245" s="48" t="str">
        <f>IF(E245=3,SUMIF(B$2:B245,B245,D$2:D245),"")</f>
        <v/>
      </c>
      <c r="G245" s="49" t="str">
        <f t="shared" si="28"/>
        <v/>
      </c>
      <c r="H245" s="49" t="str">
        <f t="shared" si="29"/>
        <v/>
      </c>
      <c r="I245" s="50" t="str">
        <f>IF($E245=2,Finish!H248,"")</f>
        <v/>
      </c>
      <c r="J245" s="49" t="str">
        <f t="shared" si="30"/>
        <v/>
      </c>
      <c r="K245" s="49" t="str">
        <f t="shared" si="31"/>
        <v/>
      </c>
      <c r="L245" s="50" t="str">
        <f>IF($E245=3,Finish!H248,"")</f>
        <v/>
      </c>
    </row>
    <row r="246" spans="1:12" s="49" customFormat="1" x14ac:dyDescent="0.25">
      <c r="A246" s="44" t="str">
        <f t="shared" si="27"/>
        <v>-</v>
      </c>
      <c r="B246" s="45" t="str">
        <f>IF(D246="","",Finish!M249)</f>
        <v/>
      </c>
      <c r="C246" s="45" t="str">
        <f>IF(D246="","",Finish!L249)</f>
        <v/>
      </c>
      <c r="D246" s="46">
        <f>IF(LEFT(Finish!N249,1)&lt;&gt;"L",Finish!H249,"")</f>
        <v>246</v>
      </c>
      <c r="E246" s="47" t="str">
        <f>IF(B246="","",IF(B246="unattached","",COUNTIF(B$2:B246,B246)))</f>
        <v/>
      </c>
      <c r="F246" s="48" t="str">
        <f>IF(E246=3,SUMIF(B$2:B246,B246,D$2:D246),"")</f>
        <v/>
      </c>
      <c r="G246" s="49" t="str">
        <f t="shared" si="28"/>
        <v/>
      </c>
      <c r="H246" s="49" t="str">
        <f t="shared" si="29"/>
        <v/>
      </c>
      <c r="I246" s="50" t="str">
        <f>IF($E246=2,Finish!H249,"")</f>
        <v/>
      </c>
      <c r="J246" s="49" t="str">
        <f t="shared" si="30"/>
        <v/>
      </c>
      <c r="K246" s="49" t="str">
        <f t="shared" si="31"/>
        <v/>
      </c>
      <c r="L246" s="50" t="str">
        <f>IF($E246=3,Finish!H249,"")</f>
        <v/>
      </c>
    </row>
    <row r="247" spans="1:12" s="49" customFormat="1" x14ac:dyDescent="0.25">
      <c r="A247" s="44" t="str">
        <f t="shared" si="27"/>
        <v>-</v>
      </c>
      <c r="B247" s="45" t="str">
        <f>IF(D247="","",Finish!M250)</f>
        <v/>
      </c>
      <c r="C247" s="45" t="str">
        <f>IF(D247="","",Finish!L250)</f>
        <v/>
      </c>
      <c r="D247" s="46">
        <f>IF(LEFT(Finish!N250,1)&lt;&gt;"L",Finish!H250,"")</f>
        <v>247</v>
      </c>
      <c r="E247" s="47" t="str">
        <f>IF(B247="","",IF(B247="unattached","",COUNTIF(B$2:B247,B247)))</f>
        <v/>
      </c>
      <c r="F247" s="48" t="str">
        <f>IF(E247=3,SUMIF(B$2:B247,B247,D$2:D247),"")</f>
        <v/>
      </c>
      <c r="G247" s="49" t="str">
        <f t="shared" si="28"/>
        <v/>
      </c>
      <c r="H247" s="49" t="str">
        <f t="shared" si="29"/>
        <v/>
      </c>
      <c r="I247" s="50" t="str">
        <f>IF($E247=2,Finish!H250,"")</f>
        <v/>
      </c>
      <c r="J247" s="49" t="str">
        <f t="shared" si="30"/>
        <v/>
      </c>
      <c r="K247" s="49" t="str">
        <f t="shared" si="31"/>
        <v/>
      </c>
      <c r="L247" s="50" t="str">
        <f>IF($E247=3,Finish!H250,"")</f>
        <v/>
      </c>
    </row>
    <row r="248" spans="1:12" s="49" customFormat="1" x14ac:dyDescent="0.25">
      <c r="A248" s="44" t="str">
        <f t="shared" si="27"/>
        <v>-</v>
      </c>
      <c r="B248" s="45" t="str">
        <f>IF(D248="","",Finish!M251)</f>
        <v/>
      </c>
      <c r="C248" s="45" t="str">
        <f>IF(D248="","",Finish!L251)</f>
        <v/>
      </c>
      <c r="D248" s="46">
        <f>IF(LEFT(Finish!N251,1)&lt;&gt;"L",Finish!H251,"")</f>
        <v>248</v>
      </c>
      <c r="E248" s="47" t="str">
        <f>IF(B248="","",IF(B248="unattached","",COUNTIF(B$2:B248,B248)))</f>
        <v/>
      </c>
      <c r="F248" s="48" t="str">
        <f>IF(E248=3,SUMIF(B$2:B248,B248,D$2:D248),"")</f>
        <v/>
      </c>
      <c r="G248" s="49" t="str">
        <f t="shared" si="28"/>
        <v/>
      </c>
      <c r="H248" s="49" t="str">
        <f t="shared" si="29"/>
        <v/>
      </c>
      <c r="I248" s="50" t="str">
        <f>IF($E248=2,Finish!H251,"")</f>
        <v/>
      </c>
      <c r="J248" s="49" t="str">
        <f t="shared" si="30"/>
        <v/>
      </c>
      <c r="K248" s="49" t="str">
        <f t="shared" si="31"/>
        <v/>
      </c>
      <c r="L248" s="50" t="str">
        <f>IF($E248=3,Finish!H251,"")</f>
        <v/>
      </c>
    </row>
    <row r="249" spans="1:12" s="49" customFormat="1" x14ac:dyDescent="0.25">
      <c r="A249" s="44" t="str">
        <f t="shared" si="27"/>
        <v>-</v>
      </c>
      <c r="B249" s="45" t="str">
        <f>IF(D249="","",Finish!M252)</f>
        <v/>
      </c>
      <c r="C249" s="45" t="str">
        <f>IF(D249="","",Finish!L252)</f>
        <v/>
      </c>
      <c r="D249" s="46">
        <f>IF(LEFT(Finish!N252,1)&lt;&gt;"L",Finish!H252,"")</f>
        <v>249</v>
      </c>
      <c r="E249" s="47" t="str">
        <f>IF(B249="","",IF(B249="unattached","",COUNTIF(B$2:B249,B249)))</f>
        <v/>
      </c>
      <c r="F249" s="48" t="str">
        <f>IF(E249=3,SUMIF(B$2:B249,B249,D$2:D249),"")</f>
        <v/>
      </c>
      <c r="G249" s="49" t="str">
        <f t="shared" si="28"/>
        <v/>
      </c>
      <c r="H249" s="49" t="str">
        <f t="shared" si="29"/>
        <v/>
      </c>
      <c r="I249" s="50" t="str">
        <f>IF($E249=2,Finish!H252,"")</f>
        <v/>
      </c>
      <c r="J249" s="49" t="str">
        <f t="shared" si="30"/>
        <v/>
      </c>
      <c r="K249" s="49" t="str">
        <f t="shared" si="31"/>
        <v/>
      </c>
      <c r="L249" s="50" t="str">
        <f>IF($E249=3,Finish!H252,"")</f>
        <v/>
      </c>
    </row>
    <row r="250" spans="1:12" s="49" customFormat="1" x14ac:dyDescent="0.25">
      <c r="A250" s="44" t="str">
        <f t="shared" si="27"/>
        <v>-</v>
      </c>
      <c r="B250" s="45" t="str">
        <f>IF(D250="","",Finish!M253)</f>
        <v/>
      </c>
      <c r="C250" s="45" t="str">
        <f>IF(D250="","",Finish!L253)</f>
        <v/>
      </c>
      <c r="D250" s="46">
        <f>IF(LEFT(Finish!N253,1)&lt;&gt;"L",Finish!H253,"")</f>
        <v>250</v>
      </c>
      <c r="E250" s="47" t="str">
        <f>IF(B250="","",IF(B250="unattached","",COUNTIF(B$2:B250,B250)))</f>
        <v/>
      </c>
      <c r="F250" s="48" t="str">
        <f>IF(E250=3,SUMIF(B$2:B250,B250,D$2:D250),"")</f>
        <v/>
      </c>
      <c r="G250" s="49" t="str">
        <f t="shared" si="28"/>
        <v/>
      </c>
      <c r="H250" s="49" t="str">
        <f t="shared" si="29"/>
        <v/>
      </c>
      <c r="I250" s="50" t="str">
        <f>IF($E250=2,Finish!H253,"")</f>
        <v/>
      </c>
      <c r="J250" s="49" t="str">
        <f t="shared" si="30"/>
        <v/>
      </c>
      <c r="K250" s="49" t="str">
        <f t="shared" si="31"/>
        <v/>
      </c>
      <c r="L250" s="50" t="str">
        <f>IF($E250=3,Finish!H253,"")</f>
        <v/>
      </c>
    </row>
    <row r="251" spans="1:12" s="49" customFormat="1" x14ac:dyDescent="0.25">
      <c r="A251" s="44" t="str">
        <f t="shared" si="27"/>
        <v>-</v>
      </c>
      <c r="B251" s="45" t="str">
        <f>IF(D251="","",Finish!M254)</f>
        <v/>
      </c>
      <c r="C251" s="45" t="str">
        <f>IF(D251="","",Finish!L254)</f>
        <v/>
      </c>
      <c r="D251" s="46">
        <f>IF(LEFT(Finish!N254,1)&lt;&gt;"L",Finish!H254,"")</f>
        <v>251</v>
      </c>
      <c r="E251" s="47" t="str">
        <f>IF(B251="","",IF(B251="unattached","",COUNTIF(B$2:B251,B251)))</f>
        <v/>
      </c>
      <c r="F251" s="48" t="str">
        <f>IF(E251=3,SUMIF(B$2:B251,B251,D$2:D251),"")</f>
        <v/>
      </c>
      <c r="G251" s="49" t="str">
        <f t="shared" si="28"/>
        <v/>
      </c>
      <c r="H251" s="49" t="str">
        <f t="shared" si="29"/>
        <v/>
      </c>
      <c r="I251" s="50" t="str">
        <f>IF($E251=2,Finish!H254,"")</f>
        <v/>
      </c>
      <c r="J251" s="49" t="str">
        <f t="shared" si="30"/>
        <v/>
      </c>
      <c r="K251" s="49" t="str">
        <f t="shared" si="31"/>
        <v/>
      </c>
      <c r="L251" s="50" t="str">
        <f>IF($E251=3,Finish!H254,"")</f>
        <v/>
      </c>
    </row>
    <row r="252" spans="1:12" s="49" customFormat="1" x14ac:dyDescent="0.25">
      <c r="A252" s="44" t="str">
        <f t="shared" si="27"/>
        <v>-</v>
      </c>
      <c r="B252" s="45" t="str">
        <f>IF(D252="","",Finish!M255)</f>
        <v/>
      </c>
      <c r="C252" s="45" t="str">
        <f>IF(D252="","",Finish!L255)</f>
        <v/>
      </c>
      <c r="D252" s="46">
        <f>IF(LEFT(Finish!N255,1)&lt;&gt;"L",Finish!H255,"")</f>
        <v>252</v>
      </c>
      <c r="E252" s="47" t="str">
        <f>IF(B252="","",IF(B252="unattached","",COUNTIF(B$2:B252,B252)))</f>
        <v/>
      </c>
      <c r="F252" s="48" t="str">
        <f>IF(E252=3,SUMIF(B$2:B252,B252,D$2:D252),"")</f>
        <v/>
      </c>
      <c r="G252" s="49" t="str">
        <f t="shared" si="28"/>
        <v/>
      </c>
      <c r="H252" s="49" t="str">
        <f t="shared" si="29"/>
        <v/>
      </c>
      <c r="I252" s="50" t="str">
        <f>IF($E252=2,Finish!H255,"")</f>
        <v/>
      </c>
      <c r="J252" s="49" t="str">
        <f t="shared" si="30"/>
        <v/>
      </c>
      <c r="K252" s="49" t="str">
        <f t="shared" si="31"/>
        <v/>
      </c>
      <c r="L252" s="50" t="str">
        <f>IF($E252=3,Finish!H255,"")</f>
        <v/>
      </c>
    </row>
    <row r="253" spans="1:12" s="49" customFormat="1" x14ac:dyDescent="0.25">
      <c r="A253" s="44" t="str">
        <f t="shared" si="27"/>
        <v>-</v>
      </c>
      <c r="B253" s="45" t="str">
        <f>IF(D253="","",Finish!M256)</f>
        <v/>
      </c>
      <c r="C253" s="45" t="str">
        <f>IF(D253="","",Finish!L256)</f>
        <v/>
      </c>
      <c r="D253" s="46">
        <f>IF(LEFT(Finish!N256,1)&lt;&gt;"L",Finish!H256,"")</f>
        <v>253</v>
      </c>
      <c r="E253" s="47" t="str">
        <f>IF(B253="","",IF(B253="unattached","",COUNTIF(B$2:B253,B253)))</f>
        <v/>
      </c>
      <c r="F253" s="48" t="str">
        <f>IF(E253=3,SUMIF(B$2:B253,B253,D$2:D253),"")</f>
        <v/>
      </c>
      <c r="G253" s="49" t="str">
        <f t="shared" si="28"/>
        <v/>
      </c>
      <c r="H253" s="49" t="str">
        <f t="shared" si="29"/>
        <v/>
      </c>
      <c r="I253" s="50" t="str">
        <f>IF($E253=2,Finish!H256,"")</f>
        <v/>
      </c>
      <c r="J253" s="49" t="str">
        <f t="shared" si="30"/>
        <v/>
      </c>
      <c r="K253" s="49" t="str">
        <f t="shared" si="31"/>
        <v/>
      </c>
      <c r="L253" s="50" t="str">
        <f>IF($E253=3,Finish!H256,"")</f>
        <v/>
      </c>
    </row>
    <row r="254" spans="1:12" s="49" customFormat="1" x14ac:dyDescent="0.25">
      <c r="A254" s="44" t="str">
        <f t="shared" si="27"/>
        <v>-</v>
      </c>
      <c r="B254" s="45" t="str">
        <f>IF(D254="","",Finish!M257)</f>
        <v/>
      </c>
      <c r="C254" s="45" t="str">
        <f>IF(D254="","",Finish!L257)</f>
        <v/>
      </c>
      <c r="D254" s="46">
        <f>IF(LEFT(Finish!N257,1)&lt;&gt;"L",Finish!H257,"")</f>
        <v>254</v>
      </c>
      <c r="E254" s="47" t="str">
        <f>IF(B254="","",IF(B254="unattached","",COUNTIF(B$2:B254,B254)))</f>
        <v/>
      </c>
      <c r="F254" s="48" t="str">
        <f>IF(E254=3,SUMIF(B$2:B254,B254,D$2:D254),"")</f>
        <v/>
      </c>
      <c r="G254" s="49" t="str">
        <f t="shared" si="28"/>
        <v/>
      </c>
      <c r="H254" s="49" t="str">
        <f t="shared" si="29"/>
        <v/>
      </c>
      <c r="I254" s="50" t="str">
        <f>IF($E254=2,Finish!H257,"")</f>
        <v/>
      </c>
      <c r="J254" s="49" t="str">
        <f t="shared" si="30"/>
        <v/>
      </c>
      <c r="K254" s="49" t="str">
        <f t="shared" si="31"/>
        <v/>
      </c>
      <c r="L254" s="50" t="str">
        <f>IF($E254=3,Finish!H257,"")</f>
        <v/>
      </c>
    </row>
    <row r="255" spans="1:12" s="49" customFormat="1" x14ac:dyDescent="0.25">
      <c r="A255" s="44" t="str">
        <f t="shared" si="27"/>
        <v>-</v>
      </c>
      <c r="B255" s="45" t="str">
        <f>IF(D255="","",Finish!M258)</f>
        <v/>
      </c>
      <c r="C255" s="45" t="str">
        <f>IF(D255="","",Finish!L258)</f>
        <v/>
      </c>
      <c r="D255" s="46">
        <f>IF(LEFT(Finish!N258,1)&lt;&gt;"L",Finish!H258,"")</f>
        <v>255</v>
      </c>
      <c r="E255" s="47" t="str">
        <f>IF(B255="","",IF(B255="unattached","",COUNTIF(B$2:B255,B255)))</f>
        <v/>
      </c>
      <c r="F255" s="48" t="str">
        <f>IF(E255=3,SUMIF(B$2:B255,B255,D$2:D255),"")</f>
        <v/>
      </c>
      <c r="G255" s="49" t="str">
        <f t="shared" si="28"/>
        <v/>
      </c>
      <c r="H255" s="49" t="str">
        <f t="shared" si="29"/>
        <v/>
      </c>
      <c r="I255" s="50" t="str">
        <f>IF($E255=2,Finish!H258,"")</f>
        <v/>
      </c>
      <c r="J255" s="49" t="str">
        <f t="shared" si="30"/>
        <v/>
      </c>
      <c r="K255" s="49" t="str">
        <f t="shared" si="31"/>
        <v/>
      </c>
      <c r="L255" s="50" t="str">
        <f>IF($E255=3,Finish!H258,"")</f>
        <v/>
      </c>
    </row>
    <row r="256" spans="1:12" s="49" customFormat="1" x14ac:dyDescent="0.25">
      <c r="A256" s="44" t="str">
        <f t="shared" si="27"/>
        <v>-</v>
      </c>
      <c r="B256" s="45" t="str">
        <f>IF(D256="","",Finish!M259)</f>
        <v/>
      </c>
      <c r="C256" s="45" t="str">
        <f>IF(D256="","",Finish!L259)</f>
        <v/>
      </c>
      <c r="D256" s="46">
        <f>IF(LEFT(Finish!N259,1)&lt;&gt;"L",Finish!H259,"")</f>
        <v>256</v>
      </c>
      <c r="E256" s="47" t="str">
        <f>IF(B256="","",IF(B256="unattached","",COUNTIF(B$2:B256,B256)))</f>
        <v/>
      </c>
      <c r="F256" s="48" t="str">
        <f>IF(E256=3,SUMIF(B$2:B256,B256,D$2:D256),"")</f>
        <v/>
      </c>
      <c r="G256" s="49" t="str">
        <f t="shared" si="28"/>
        <v/>
      </c>
      <c r="H256" s="49" t="str">
        <f t="shared" si="29"/>
        <v/>
      </c>
      <c r="I256" s="50" t="str">
        <f>IF($E256=2,Finish!H259,"")</f>
        <v/>
      </c>
      <c r="J256" s="49" t="str">
        <f t="shared" si="30"/>
        <v/>
      </c>
      <c r="K256" s="49" t="str">
        <f t="shared" si="31"/>
        <v/>
      </c>
      <c r="L256" s="50" t="str">
        <f>IF($E256=3,Finish!H259,"")</f>
        <v/>
      </c>
    </row>
    <row r="257" spans="1:12" s="49" customFormat="1" x14ac:dyDescent="0.25">
      <c r="A257" s="44" t="str">
        <f t="shared" si="27"/>
        <v>-</v>
      </c>
      <c r="B257" s="45" t="str">
        <f>IF(D257="","",Finish!M260)</f>
        <v/>
      </c>
      <c r="C257" s="45" t="str">
        <f>IF(D257="","",Finish!L260)</f>
        <v/>
      </c>
      <c r="D257" s="46">
        <f>IF(LEFT(Finish!N260,1)&lt;&gt;"L",Finish!H260,"")</f>
        <v>257</v>
      </c>
      <c r="E257" s="47" t="str">
        <f>IF(B257="","",IF(B257="unattached","",COUNTIF(B$2:B257,B257)))</f>
        <v/>
      </c>
      <c r="F257" s="48" t="str">
        <f>IF(E257=3,SUMIF(B$2:B257,B257,D$2:D257),"")</f>
        <v/>
      </c>
      <c r="G257" s="49" t="str">
        <f t="shared" si="28"/>
        <v/>
      </c>
      <c r="H257" s="49" t="str">
        <f t="shared" si="29"/>
        <v/>
      </c>
      <c r="I257" s="50" t="str">
        <f>IF($E257=2,Finish!H260,"")</f>
        <v/>
      </c>
      <c r="J257" s="49" t="str">
        <f t="shared" si="30"/>
        <v/>
      </c>
      <c r="K257" s="49" t="str">
        <f t="shared" si="31"/>
        <v/>
      </c>
      <c r="L257" s="50" t="str">
        <f>IF($E257=3,Finish!H260,"")</f>
        <v/>
      </c>
    </row>
    <row r="258" spans="1:12" s="49" customFormat="1" x14ac:dyDescent="0.25">
      <c r="A258" s="44" t="str">
        <f t="shared" si="27"/>
        <v>-</v>
      </c>
      <c r="B258" s="45" t="str">
        <f>IF(D258="","",Finish!M261)</f>
        <v/>
      </c>
      <c r="C258" s="45" t="str">
        <f>IF(D258="","",Finish!L261)</f>
        <v/>
      </c>
      <c r="D258" s="46">
        <f>IF(LEFT(Finish!N261,1)&lt;&gt;"L",Finish!H261,"")</f>
        <v>258</v>
      </c>
      <c r="E258" s="47" t="str">
        <f>IF(B258="","",IF(B258="unattached","",COUNTIF(B$2:B258,B258)))</f>
        <v/>
      </c>
      <c r="F258" s="48" t="str">
        <f>IF(E258=3,SUMIF(B$2:B258,B258,D$2:D258),"")</f>
        <v/>
      </c>
      <c r="G258" s="49" t="str">
        <f t="shared" si="28"/>
        <v/>
      </c>
      <c r="H258" s="49" t="str">
        <f t="shared" si="29"/>
        <v/>
      </c>
      <c r="I258" s="50" t="str">
        <f>IF($E258=2,Finish!H261,"")</f>
        <v/>
      </c>
      <c r="J258" s="49" t="str">
        <f t="shared" si="30"/>
        <v/>
      </c>
      <c r="K258" s="49" t="str">
        <f t="shared" si="31"/>
        <v/>
      </c>
      <c r="L258" s="50" t="str">
        <f>IF($E258=3,Finish!H261,"")</f>
        <v/>
      </c>
    </row>
    <row r="259" spans="1:12" s="49" customFormat="1" x14ac:dyDescent="0.25">
      <c r="A259" s="44" t="str">
        <f t="shared" ref="A259:A301" si="32">IF($F259="","-",RANK($F259,$F:$F,1))</f>
        <v>-</v>
      </c>
      <c r="B259" s="45" t="str">
        <f>IF(D259="","",Finish!M262)</f>
        <v/>
      </c>
      <c r="C259" s="45" t="str">
        <f>IF(D259="","",Finish!L262)</f>
        <v/>
      </c>
      <c r="D259" s="46">
        <f>IF(LEFT(Finish!N262,1)&lt;&gt;"L",Finish!H262,"")</f>
        <v>259</v>
      </c>
      <c r="E259" s="47" t="str">
        <f>IF(B259="","",IF(B259="unattached","",COUNTIF(B$2:B259,B259)))</f>
        <v/>
      </c>
      <c r="F259" s="48" t="str">
        <f>IF(E259=3,SUMIF(B$2:B259,B259,D$2:D259),"")</f>
        <v/>
      </c>
      <c r="G259" s="49" t="str">
        <f t="shared" si="28"/>
        <v/>
      </c>
      <c r="H259" s="49" t="str">
        <f t="shared" si="29"/>
        <v/>
      </c>
      <c r="I259" s="50" t="str">
        <f>IF($E259=2,Finish!H262,"")</f>
        <v/>
      </c>
      <c r="J259" s="49" t="str">
        <f t="shared" si="30"/>
        <v/>
      </c>
      <c r="K259" s="49" t="str">
        <f t="shared" si="31"/>
        <v/>
      </c>
      <c r="L259" s="50" t="str">
        <f>IF($E259=3,Finish!H262,"")</f>
        <v/>
      </c>
    </row>
    <row r="260" spans="1:12" s="49" customFormat="1" x14ac:dyDescent="0.25">
      <c r="A260" s="44" t="str">
        <f t="shared" si="32"/>
        <v>-</v>
      </c>
      <c r="B260" s="45" t="str">
        <f>IF(D260="","",Finish!M263)</f>
        <v/>
      </c>
      <c r="C260" s="45" t="str">
        <f>IF(D260="","",Finish!L263)</f>
        <v/>
      </c>
      <c r="D260" s="46">
        <f>IF(LEFT(Finish!N263,1)&lt;&gt;"L",Finish!H263,"")</f>
        <v>260</v>
      </c>
      <c r="E260" s="47" t="str">
        <f>IF(B260="","",IF(B260="unattached","",COUNTIF(B$2:B260,B260)))</f>
        <v/>
      </c>
      <c r="F260" s="48" t="str">
        <f>IF(E260=3,SUMIF(B$2:B260,B260,D$2:D260),"")</f>
        <v/>
      </c>
      <c r="G260" s="49" t="str">
        <f t="shared" si="28"/>
        <v/>
      </c>
      <c r="H260" s="49" t="str">
        <f t="shared" si="29"/>
        <v/>
      </c>
      <c r="I260" s="50" t="str">
        <f>IF($E260=2,Finish!H263,"")</f>
        <v/>
      </c>
      <c r="J260" s="49" t="str">
        <f t="shared" si="30"/>
        <v/>
      </c>
      <c r="K260" s="49" t="str">
        <f t="shared" si="31"/>
        <v/>
      </c>
      <c r="L260" s="50" t="str">
        <f>IF($E260=3,Finish!H263,"")</f>
        <v/>
      </c>
    </row>
    <row r="261" spans="1:12" s="49" customFormat="1" x14ac:dyDescent="0.25">
      <c r="A261" s="44" t="str">
        <f t="shared" si="32"/>
        <v>-</v>
      </c>
      <c r="B261" s="45" t="str">
        <f>IF(D261="","",Finish!M264)</f>
        <v/>
      </c>
      <c r="C261" s="45" t="str">
        <f>IF(D261="","",Finish!L264)</f>
        <v/>
      </c>
      <c r="D261" s="46">
        <f>IF(LEFT(Finish!N264,1)&lt;&gt;"L",Finish!H264,"")</f>
        <v>261</v>
      </c>
      <c r="E261" s="47" t="str">
        <f>IF(B261="","",IF(B261="unattached","",COUNTIF(B$2:B261,B261)))</f>
        <v/>
      </c>
      <c r="F261" s="48" t="str">
        <f>IF(E261=3,SUMIF(B$2:B261,B261,D$2:D261),"")</f>
        <v/>
      </c>
      <c r="G261" s="49" t="str">
        <f t="shared" si="28"/>
        <v/>
      </c>
      <c r="H261" s="49" t="str">
        <f t="shared" si="29"/>
        <v/>
      </c>
      <c r="I261" s="50" t="str">
        <f>IF($E261=2,Finish!H264,"")</f>
        <v/>
      </c>
      <c r="J261" s="49" t="str">
        <f t="shared" si="30"/>
        <v/>
      </c>
      <c r="K261" s="49" t="str">
        <f t="shared" si="31"/>
        <v/>
      </c>
      <c r="L261" s="50" t="str">
        <f>IF($E261=3,Finish!H264,"")</f>
        <v/>
      </c>
    </row>
    <row r="262" spans="1:12" s="49" customFormat="1" x14ac:dyDescent="0.25">
      <c r="A262" s="44" t="str">
        <f t="shared" si="32"/>
        <v>-</v>
      </c>
      <c r="B262" s="45" t="str">
        <f>IF(D262="","",Finish!M265)</f>
        <v/>
      </c>
      <c r="C262" s="45" t="str">
        <f>IF(D262="","",Finish!L265)</f>
        <v/>
      </c>
      <c r="D262" s="46">
        <f>IF(LEFT(Finish!N265,1)&lt;&gt;"L",Finish!H265,"")</f>
        <v>262</v>
      </c>
      <c r="E262" s="47" t="str">
        <f>IF(B262="","",IF(B262="unattached","",COUNTIF(B$2:B262,B262)))</f>
        <v/>
      </c>
      <c r="F262" s="48" t="str">
        <f>IF(E262=3,SUMIF(B$2:B262,B262,D$2:D262),"")</f>
        <v/>
      </c>
      <c r="G262" s="49" t="str">
        <f t="shared" si="28"/>
        <v/>
      </c>
      <c r="H262" s="49" t="str">
        <f t="shared" si="29"/>
        <v/>
      </c>
      <c r="I262" s="50" t="str">
        <f>IF($E262=2,Finish!H265,"")</f>
        <v/>
      </c>
      <c r="J262" s="49" t="str">
        <f t="shared" si="30"/>
        <v/>
      </c>
      <c r="K262" s="49" t="str">
        <f t="shared" si="31"/>
        <v/>
      </c>
      <c r="L262" s="50" t="str">
        <f>IF($E262=3,Finish!H265,"")</f>
        <v/>
      </c>
    </row>
    <row r="263" spans="1:12" s="49" customFormat="1" x14ac:dyDescent="0.25">
      <c r="A263" s="44" t="str">
        <f t="shared" si="32"/>
        <v>-</v>
      </c>
      <c r="B263" s="45" t="str">
        <f>IF(D263="","",Finish!M266)</f>
        <v/>
      </c>
      <c r="C263" s="45" t="str">
        <f>IF(D263="","",Finish!L266)</f>
        <v/>
      </c>
      <c r="D263" s="46">
        <f>IF(LEFT(Finish!N266,1)&lt;&gt;"L",Finish!H266,"")</f>
        <v>263</v>
      </c>
      <c r="E263" s="47" t="str">
        <f>IF(B263="","",IF(B263="unattached","",COUNTIF(B$2:B263,B263)))</f>
        <v/>
      </c>
      <c r="F263" s="48" t="str">
        <f>IF(E263=3,SUMIF(B$2:B263,B263,D$2:D263),"")</f>
        <v/>
      </c>
      <c r="G263" s="49" t="str">
        <f t="shared" si="28"/>
        <v/>
      </c>
      <c r="H263" s="49" t="str">
        <f t="shared" si="29"/>
        <v/>
      </c>
      <c r="I263" s="50" t="str">
        <f>IF($E263=2,Finish!H266,"")</f>
        <v/>
      </c>
      <c r="J263" s="49" t="str">
        <f t="shared" si="30"/>
        <v/>
      </c>
      <c r="K263" s="49" t="str">
        <f t="shared" si="31"/>
        <v/>
      </c>
      <c r="L263" s="50" t="str">
        <f>IF($E263=3,Finish!H266,"")</f>
        <v/>
      </c>
    </row>
    <row r="264" spans="1:12" s="49" customFormat="1" x14ac:dyDescent="0.25">
      <c r="A264" s="44" t="str">
        <f t="shared" si="32"/>
        <v>-</v>
      </c>
      <c r="B264" s="45" t="str">
        <f>IF(D264="","",Finish!M267)</f>
        <v/>
      </c>
      <c r="C264" s="45" t="str">
        <f>IF(D264="","",Finish!L267)</f>
        <v/>
      </c>
      <c r="D264" s="46">
        <f>IF(LEFT(Finish!N267,1)&lt;&gt;"L",Finish!H267,"")</f>
        <v>264</v>
      </c>
      <c r="E264" s="47" t="str">
        <f>IF(B264="","",IF(B264="unattached","",COUNTIF(B$2:B264,B264)))</f>
        <v/>
      </c>
      <c r="F264" s="48" t="str">
        <f>IF(E264=3,SUMIF(B$2:B264,B264,D$2:D264),"")</f>
        <v/>
      </c>
      <c r="G264" s="49" t="str">
        <f t="shared" si="28"/>
        <v/>
      </c>
      <c r="H264" s="49" t="str">
        <f t="shared" si="29"/>
        <v/>
      </c>
      <c r="I264" s="50" t="str">
        <f>IF($E264=2,Finish!H267,"")</f>
        <v/>
      </c>
      <c r="J264" s="49" t="str">
        <f t="shared" si="30"/>
        <v/>
      </c>
      <c r="K264" s="49" t="str">
        <f t="shared" si="31"/>
        <v/>
      </c>
      <c r="L264" s="50" t="str">
        <f>IF($E264=3,Finish!H267,"")</f>
        <v/>
      </c>
    </row>
    <row r="265" spans="1:12" s="49" customFormat="1" x14ac:dyDescent="0.25">
      <c r="A265" s="44" t="str">
        <f t="shared" si="32"/>
        <v>-</v>
      </c>
      <c r="B265" s="45" t="str">
        <f>IF(D265="","",Finish!M268)</f>
        <v/>
      </c>
      <c r="C265" s="45" t="str">
        <f>IF(D265="","",Finish!L268)</f>
        <v/>
      </c>
      <c r="D265" s="46">
        <f>IF(LEFT(Finish!N268,1)&lt;&gt;"L",Finish!H268,"")</f>
        <v>265</v>
      </c>
      <c r="E265" s="47" t="str">
        <f>IF(B265="","",IF(B265="unattached","",COUNTIF(B$2:B265,B265)))</f>
        <v/>
      </c>
      <c r="F265" s="48" t="str">
        <f>IF(E265=3,SUMIF(B$2:B265,B265,D$2:D265),"")</f>
        <v/>
      </c>
      <c r="G265" s="49" t="str">
        <f t="shared" si="28"/>
        <v/>
      </c>
      <c r="H265" s="49" t="str">
        <f t="shared" si="29"/>
        <v/>
      </c>
      <c r="I265" s="50" t="str">
        <f>IF($E265=2,Finish!H268,"")</f>
        <v/>
      </c>
      <c r="J265" s="49" t="str">
        <f t="shared" si="30"/>
        <v/>
      </c>
      <c r="K265" s="49" t="str">
        <f t="shared" si="31"/>
        <v/>
      </c>
      <c r="L265" s="50" t="str">
        <f>IF($E265=3,Finish!H268,"")</f>
        <v/>
      </c>
    </row>
    <row r="266" spans="1:12" s="49" customFormat="1" x14ac:dyDescent="0.25">
      <c r="A266" s="44" t="str">
        <f t="shared" si="32"/>
        <v>-</v>
      </c>
      <c r="B266" s="45" t="str">
        <f>IF(D266="","",Finish!M269)</f>
        <v/>
      </c>
      <c r="C266" s="45" t="str">
        <f>IF(D266="","",Finish!L269)</f>
        <v/>
      </c>
      <c r="D266" s="46">
        <f>IF(LEFT(Finish!N269,1)&lt;&gt;"L",Finish!H269,"")</f>
        <v>266</v>
      </c>
      <c r="E266" s="47" t="str">
        <f>IF(B266="","",IF(B266="unattached","",COUNTIF(B$2:B266,B266)))</f>
        <v/>
      </c>
      <c r="F266" s="48" t="str">
        <f>IF(E266=3,SUMIF(B$2:B266,B266,D$2:D266),"")</f>
        <v/>
      </c>
      <c r="G266" s="49" t="str">
        <f t="shared" ref="G266:G301" si="33">IF($E266=2,B266,"")</f>
        <v/>
      </c>
      <c r="H266" s="49" t="str">
        <f t="shared" ref="H266:H301" si="34">IF($E266=2,C266,"")</f>
        <v/>
      </c>
      <c r="I266" s="50" t="str">
        <f>IF($E266=2,Finish!H269,"")</f>
        <v/>
      </c>
      <c r="J266" s="49" t="str">
        <f t="shared" ref="J266:J301" si="35">IF($E266=3,B266,"")</f>
        <v/>
      </c>
      <c r="K266" s="49" t="str">
        <f t="shared" ref="K266:K301" si="36">IF($E266=3,C266,"")</f>
        <v/>
      </c>
      <c r="L266" s="50" t="str">
        <f>IF($E266=3,Finish!H269,"")</f>
        <v/>
      </c>
    </row>
    <row r="267" spans="1:12" s="49" customFormat="1" x14ac:dyDescent="0.25">
      <c r="A267" s="44" t="str">
        <f t="shared" si="32"/>
        <v>-</v>
      </c>
      <c r="B267" s="45" t="str">
        <f>IF(D267="","",Finish!M270)</f>
        <v/>
      </c>
      <c r="C267" s="45" t="str">
        <f>IF(D267="","",Finish!L270)</f>
        <v/>
      </c>
      <c r="D267" s="46">
        <f>IF(LEFT(Finish!N270,1)&lt;&gt;"L",Finish!H270,"")</f>
        <v>267</v>
      </c>
      <c r="E267" s="47" t="str">
        <f>IF(B267="","",IF(B267="unattached","",COUNTIF(B$2:B267,B267)))</f>
        <v/>
      </c>
      <c r="F267" s="48" t="str">
        <f>IF(E267=3,SUMIF(B$2:B267,B267,D$2:D267),"")</f>
        <v/>
      </c>
      <c r="G267" s="49" t="str">
        <f t="shared" si="33"/>
        <v/>
      </c>
      <c r="H267" s="49" t="str">
        <f t="shared" si="34"/>
        <v/>
      </c>
      <c r="I267" s="50" t="str">
        <f>IF($E267=2,Finish!H270,"")</f>
        <v/>
      </c>
      <c r="J267" s="49" t="str">
        <f t="shared" si="35"/>
        <v/>
      </c>
      <c r="K267" s="49" t="str">
        <f t="shared" si="36"/>
        <v/>
      </c>
      <c r="L267" s="50" t="str">
        <f>IF($E267=3,Finish!H270,"")</f>
        <v/>
      </c>
    </row>
    <row r="268" spans="1:12" s="49" customFormat="1" x14ac:dyDescent="0.25">
      <c r="A268" s="44" t="str">
        <f t="shared" si="32"/>
        <v>-</v>
      </c>
      <c r="B268" s="45" t="str">
        <f>IF(D268="","",Finish!M271)</f>
        <v/>
      </c>
      <c r="C268" s="45" t="str">
        <f>IF(D268="","",Finish!L271)</f>
        <v/>
      </c>
      <c r="D268" s="46">
        <f>IF(LEFT(Finish!N271,1)&lt;&gt;"L",Finish!H271,"")</f>
        <v>268</v>
      </c>
      <c r="E268" s="47" t="str">
        <f>IF(B268="","",IF(B268="unattached","",COUNTIF(B$2:B268,B268)))</f>
        <v/>
      </c>
      <c r="F268" s="48" t="str">
        <f>IF(E268=3,SUMIF(B$2:B268,B268,D$2:D268),"")</f>
        <v/>
      </c>
      <c r="G268" s="49" t="str">
        <f t="shared" si="33"/>
        <v/>
      </c>
      <c r="H268" s="49" t="str">
        <f t="shared" si="34"/>
        <v/>
      </c>
      <c r="I268" s="50" t="str">
        <f>IF($E268=2,Finish!H271,"")</f>
        <v/>
      </c>
      <c r="J268" s="49" t="str">
        <f t="shared" si="35"/>
        <v/>
      </c>
      <c r="K268" s="49" t="str">
        <f t="shared" si="36"/>
        <v/>
      </c>
      <c r="L268" s="50" t="str">
        <f>IF($E268=3,Finish!H271,"")</f>
        <v/>
      </c>
    </row>
    <row r="269" spans="1:12" s="49" customFormat="1" x14ac:dyDescent="0.25">
      <c r="A269" s="44" t="str">
        <f t="shared" si="32"/>
        <v>-</v>
      </c>
      <c r="B269" s="45" t="str">
        <f>IF(D269="","",Finish!M272)</f>
        <v/>
      </c>
      <c r="C269" s="45" t="str">
        <f>IF(D269="","",Finish!L272)</f>
        <v/>
      </c>
      <c r="D269" s="46">
        <f>IF(LEFT(Finish!N272,1)&lt;&gt;"L",Finish!H272,"")</f>
        <v>269</v>
      </c>
      <c r="E269" s="47" t="str">
        <f>IF(B269="","",IF(B269="unattached","",COUNTIF(B$2:B269,B269)))</f>
        <v/>
      </c>
      <c r="F269" s="48" t="str">
        <f>IF(E269=3,SUMIF(B$2:B269,B269,D$2:D269),"")</f>
        <v/>
      </c>
      <c r="G269" s="49" t="str">
        <f t="shared" si="33"/>
        <v/>
      </c>
      <c r="H269" s="49" t="str">
        <f t="shared" si="34"/>
        <v/>
      </c>
      <c r="I269" s="50" t="str">
        <f>IF($E269=2,Finish!H272,"")</f>
        <v/>
      </c>
      <c r="J269" s="49" t="str">
        <f t="shared" si="35"/>
        <v/>
      </c>
      <c r="K269" s="49" t="str">
        <f t="shared" si="36"/>
        <v/>
      </c>
      <c r="L269" s="50" t="str">
        <f>IF($E269=3,Finish!H272,"")</f>
        <v/>
      </c>
    </row>
    <row r="270" spans="1:12" s="49" customFormat="1" x14ac:dyDescent="0.25">
      <c r="A270" s="44" t="str">
        <f t="shared" si="32"/>
        <v>-</v>
      </c>
      <c r="B270" s="45" t="str">
        <f>IF(D270="","",Finish!M273)</f>
        <v/>
      </c>
      <c r="C270" s="45" t="str">
        <f>IF(D270="","",Finish!L273)</f>
        <v/>
      </c>
      <c r="D270" s="46">
        <f>IF(LEFT(Finish!N273,1)&lt;&gt;"L",Finish!H273,"")</f>
        <v>270</v>
      </c>
      <c r="E270" s="47" t="str">
        <f>IF(B270="","",IF(B270="unattached","",COUNTIF(B$2:B270,B270)))</f>
        <v/>
      </c>
      <c r="F270" s="48" t="str">
        <f>IF(E270=3,SUMIF(B$2:B270,B270,D$2:D270),"")</f>
        <v/>
      </c>
      <c r="G270" s="49" t="str">
        <f t="shared" si="33"/>
        <v/>
      </c>
      <c r="H270" s="49" t="str">
        <f t="shared" si="34"/>
        <v/>
      </c>
      <c r="I270" s="50" t="str">
        <f>IF($E270=2,Finish!H273,"")</f>
        <v/>
      </c>
      <c r="J270" s="49" t="str">
        <f t="shared" si="35"/>
        <v/>
      </c>
      <c r="K270" s="49" t="str">
        <f t="shared" si="36"/>
        <v/>
      </c>
      <c r="L270" s="50" t="str">
        <f>IF($E270=3,Finish!H273,"")</f>
        <v/>
      </c>
    </row>
    <row r="271" spans="1:12" s="49" customFormat="1" x14ac:dyDescent="0.25">
      <c r="A271" s="44" t="str">
        <f t="shared" si="32"/>
        <v>-</v>
      </c>
      <c r="B271" s="45" t="str">
        <f>IF(D271="","",Finish!M274)</f>
        <v/>
      </c>
      <c r="C271" s="45" t="str">
        <f>IF(D271="","",Finish!L274)</f>
        <v/>
      </c>
      <c r="D271" s="46">
        <f>IF(LEFT(Finish!N274,1)&lt;&gt;"L",Finish!H274,"")</f>
        <v>271</v>
      </c>
      <c r="E271" s="47" t="str">
        <f>IF(B271="","",IF(B271="unattached","",COUNTIF(B$2:B271,B271)))</f>
        <v/>
      </c>
      <c r="F271" s="48" t="str">
        <f>IF(E271=3,SUMIF(B$2:B271,B271,D$2:D271),"")</f>
        <v/>
      </c>
      <c r="G271" s="49" t="str">
        <f t="shared" si="33"/>
        <v/>
      </c>
      <c r="H271" s="49" t="str">
        <f t="shared" si="34"/>
        <v/>
      </c>
      <c r="I271" s="50" t="str">
        <f>IF($E271=2,Finish!H274,"")</f>
        <v/>
      </c>
      <c r="J271" s="49" t="str">
        <f t="shared" si="35"/>
        <v/>
      </c>
      <c r="K271" s="49" t="str">
        <f t="shared" si="36"/>
        <v/>
      </c>
      <c r="L271" s="50" t="str">
        <f>IF($E271=3,Finish!H274,"")</f>
        <v/>
      </c>
    </row>
    <row r="272" spans="1:12" s="49" customFormat="1" x14ac:dyDescent="0.25">
      <c r="A272" s="44" t="str">
        <f t="shared" si="32"/>
        <v>-</v>
      </c>
      <c r="B272" s="45" t="str">
        <f>IF(D272="","",Finish!M275)</f>
        <v/>
      </c>
      <c r="C272" s="45" t="str">
        <f>IF(D272="","",Finish!L275)</f>
        <v/>
      </c>
      <c r="D272" s="46">
        <f>IF(LEFT(Finish!N275,1)&lt;&gt;"L",Finish!H275,"")</f>
        <v>272</v>
      </c>
      <c r="E272" s="47" t="str">
        <f>IF(B272="","",IF(B272="unattached","",COUNTIF(B$2:B272,B272)))</f>
        <v/>
      </c>
      <c r="F272" s="48" t="str">
        <f>IF(E272=3,SUMIF(B$2:B272,B272,D$2:D272),"")</f>
        <v/>
      </c>
      <c r="G272" s="49" t="str">
        <f t="shared" si="33"/>
        <v/>
      </c>
      <c r="H272" s="49" t="str">
        <f t="shared" si="34"/>
        <v/>
      </c>
      <c r="I272" s="50" t="str">
        <f>IF($E272=2,Finish!H275,"")</f>
        <v/>
      </c>
      <c r="J272" s="49" t="str">
        <f t="shared" si="35"/>
        <v/>
      </c>
      <c r="K272" s="49" t="str">
        <f t="shared" si="36"/>
        <v/>
      </c>
      <c r="L272" s="50" t="str">
        <f>IF($E272=3,Finish!H275,"")</f>
        <v/>
      </c>
    </row>
    <row r="273" spans="1:12" s="49" customFormat="1" x14ac:dyDescent="0.25">
      <c r="A273" s="44" t="str">
        <f t="shared" si="32"/>
        <v>-</v>
      </c>
      <c r="B273" s="45" t="str">
        <f>IF(D273="","",Finish!M276)</f>
        <v/>
      </c>
      <c r="C273" s="45" t="str">
        <f>IF(D273="","",Finish!L276)</f>
        <v/>
      </c>
      <c r="D273" s="46">
        <f>IF(LEFT(Finish!N276,1)&lt;&gt;"L",Finish!H276,"")</f>
        <v>273</v>
      </c>
      <c r="E273" s="47" t="str">
        <f>IF(B273="","",IF(B273="unattached","",COUNTIF(B$2:B273,B273)))</f>
        <v/>
      </c>
      <c r="F273" s="48" t="str">
        <f>IF(E273=3,SUMIF(B$2:B273,B273,D$2:D273),"")</f>
        <v/>
      </c>
      <c r="G273" s="49" t="str">
        <f t="shared" si="33"/>
        <v/>
      </c>
      <c r="H273" s="49" t="str">
        <f t="shared" si="34"/>
        <v/>
      </c>
      <c r="I273" s="50" t="str">
        <f>IF($E273=2,Finish!H276,"")</f>
        <v/>
      </c>
      <c r="J273" s="49" t="str">
        <f t="shared" si="35"/>
        <v/>
      </c>
      <c r="K273" s="49" t="str">
        <f t="shared" si="36"/>
        <v/>
      </c>
      <c r="L273" s="50" t="str">
        <f>IF($E273=3,Finish!H276,"")</f>
        <v/>
      </c>
    </row>
    <row r="274" spans="1:12" s="49" customFormat="1" x14ac:dyDescent="0.25">
      <c r="A274" s="44" t="str">
        <f t="shared" si="32"/>
        <v>-</v>
      </c>
      <c r="B274" s="45" t="str">
        <f>IF(D274="","",Finish!M277)</f>
        <v/>
      </c>
      <c r="C274" s="45" t="str">
        <f>IF(D274="","",Finish!L277)</f>
        <v/>
      </c>
      <c r="D274" s="46">
        <f>IF(LEFT(Finish!N277,1)&lt;&gt;"L",Finish!H277,"")</f>
        <v>274</v>
      </c>
      <c r="E274" s="47" t="str">
        <f>IF(B274="","",IF(B274="unattached","",COUNTIF(B$2:B274,B274)))</f>
        <v/>
      </c>
      <c r="F274" s="48" t="str">
        <f>IF(E274=3,SUMIF(B$2:B274,B274,D$2:D274),"")</f>
        <v/>
      </c>
      <c r="G274" s="49" t="str">
        <f t="shared" si="33"/>
        <v/>
      </c>
      <c r="H274" s="49" t="str">
        <f t="shared" si="34"/>
        <v/>
      </c>
      <c r="I274" s="50" t="str">
        <f>IF($E274=2,Finish!H277,"")</f>
        <v/>
      </c>
      <c r="J274" s="49" t="str">
        <f t="shared" si="35"/>
        <v/>
      </c>
      <c r="K274" s="49" t="str">
        <f t="shared" si="36"/>
        <v/>
      </c>
      <c r="L274" s="50" t="str">
        <f>IF($E274=3,Finish!H277,"")</f>
        <v/>
      </c>
    </row>
    <row r="275" spans="1:12" s="49" customFormat="1" x14ac:dyDescent="0.25">
      <c r="A275" s="44" t="str">
        <f t="shared" si="32"/>
        <v>-</v>
      </c>
      <c r="B275" s="45" t="str">
        <f>IF(D275="","",Finish!M278)</f>
        <v/>
      </c>
      <c r="C275" s="45" t="str">
        <f>IF(D275="","",Finish!L278)</f>
        <v/>
      </c>
      <c r="D275" s="46">
        <f>IF(LEFT(Finish!N278,1)&lt;&gt;"L",Finish!H278,"")</f>
        <v>275</v>
      </c>
      <c r="E275" s="47" t="str">
        <f>IF(B275="","",IF(B275="unattached","",COUNTIF(B$2:B275,B275)))</f>
        <v/>
      </c>
      <c r="F275" s="48" t="str">
        <f>IF(E275=3,SUMIF(B$2:B275,B275,D$2:D275),"")</f>
        <v/>
      </c>
      <c r="G275" s="49" t="str">
        <f t="shared" si="33"/>
        <v/>
      </c>
      <c r="H275" s="49" t="str">
        <f t="shared" si="34"/>
        <v/>
      </c>
      <c r="I275" s="50" t="str">
        <f>IF($E275=2,Finish!H278,"")</f>
        <v/>
      </c>
      <c r="J275" s="49" t="str">
        <f t="shared" si="35"/>
        <v/>
      </c>
      <c r="K275" s="49" t="str">
        <f t="shared" si="36"/>
        <v/>
      </c>
      <c r="L275" s="50" t="str">
        <f>IF($E275=3,Finish!H278,"")</f>
        <v/>
      </c>
    </row>
    <row r="276" spans="1:12" s="49" customFormat="1" x14ac:dyDescent="0.25">
      <c r="A276" s="44" t="str">
        <f t="shared" si="32"/>
        <v>-</v>
      </c>
      <c r="B276" s="45" t="str">
        <f>IF(D276="","",Finish!M279)</f>
        <v/>
      </c>
      <c r="C276" s="45" t="str">
        <f>IF(D276="","",Finish!L279)</f>
        <v/>
      </c>
      <c r="D276" s="46">
        <f>IF(LEFT(Finish!N279,1)&lt;&gt;"L",Finish!H279,"")</f>
        <v>276</v>
      </c>
      <c r="E276" s="47" t="str">
        <f>IF(B276="","",IF(B276="unattached","",COUNTIF(B$2:B276,B276)))</f>
        <v/>
      </c>
      <c r="F276" s="48" t="str">
        <f>IF(E276=3,SUMIF(B$2:B276,B276,D$2:D276),"")</f>
        <v/>
      </c>
      <c r="G276" s="49" t="str">
        <f t="shared" si="33"/>
        <v/>
      </c>
      <c r="H276" s="49" t="str">
        <f t="shared" si="34"/>
        <v/>
      </c>
      <c r="I276" s="50" t="str">
        <f>IF($E276=2,Finish!H279,"")</f>
        <v/>
      </c>
      <c r="J276" s="49" t="str">
        <f t="shared" si="35"/>
        <v/>
      </c>
      <c r="K276" s="49" t="str">
        <f t="shared" si="36"/>
        <v/>
      </c>
      <c r="L276" s="50" t="str">
        <f>IF($E276=3,Finish!H279,"")</f>
        <v/>
      </c>
    </row>
    <row r="277" spans="1:12" s="49" customFormat="1" x14ac:dyDescent="0.25">
      <c r="A277" s="44" t="str">
        <f t="shared" si="32"/>
        <v>-</v>
      </c>
      <c r="B277" s="45" t="str">
        <f>IF(D277="","",Finish!M280)</f>
        <v/>
      </c>
      <c r="C277" s="45" t="str">
        <f>IF(D277="","",Finish!L280)</f>
        <v/>
      </c>
      <c r="D277" s="46">
        <f>IF(LEFT(Finish!N280,1)&lt;&gt;"L",Finish!H280,"")</f>
        <v>277</v>
      </c>
      <c r="E277" s="47" t="str">
        <f>IF(B277="","",IF(B277="unattached","",COUNTIF(B$2:B277,B277)))</f>
        <v/>
      </c>
      <c r="F277" s="48" t="str">
        <f>IF(E277=3,SUMIF(B$2:B277,B277,D$2:D277),"")</f>
        <v/>
      </c>
      <c r="G277" s="49" t="str">
        <f t="shared" si="33"/>
        <v/>
      </c>
      <c r="H277" s="49" t="str">
        <f t="shared" si="34"/>
        <v/>
      </c>
      <c r="I277" s="50" t="str">
        <f>IF($E277=2,Finish!H280,"")</f>
        <v/>
      </c>
      <c r="J277" s="49" t="str">
        <f t="shared" si="35"/>
        <v/>
      </c>
      <c r="K277" s="49" t="str">
        <f t="shared" si="36"/>
        <v/>
      </c>
      <c r="L277" s="50" t="str">
        <f>IF($E277=3,Finish!H280,"")</f>
        <v/>
      </c>
    </row>
    <row r="278" spans="1:12" s="49" customFormat="1" x14ac:dyDescent="0.25">
      <c r="A278" s="44" t="str">
        <f t="shared" si="32"/>
        <v>-</v>
      </c>
      <c r="B278" s="45" t="str">
        <f>IF(D278="","",Finish!M281)</f>
        <v/>
      </c>
      <c r="C278" s="45" t="str">
        <f>IF(D278="","",Finish!L281)</f>
        <v/>
      </c>
      <c r="D278" s="46">
        <f>IF(LEFT(Finish!N281,1)&lt;&gt;"L",Finish!H281,"")</f>
        <v>278</v>
      </c>
      <c r="E278" s="47" t="str">
        <f>IF(B278="","",IF(B278="unattached","",COUNTIF(B$2:B278,B278)))</f>
        <v/>
      </c>
      <c r="F278" s="48" t="str">
        <f>IF(E278=3,SUMIF(B$2:B278,B278,D$2:D278),"")</f>
        <v/>
      </c>
      <c r="G278" s="49" t="str">
        <f t="shared" si="33"/>
        <v/>
      </c>
      <c r="H278" s="49" t="str">
        <f t="shared" si="34"/>
        <v/>
      </c>
      <c r="I278" s="50" t="str">
        <f>IF($E278=2,Finish!H281,"")</f>
        <v/>
      </c>
      <c r="J278" s="49" t="str">
        <f t="shared" si="35"/>
        <v/>
      </c>
      <c r="K278" s="49" t="str">
        <f t="shared" si="36"/>
        <v/>
      </c>
      <c r="L278" s="50" t="str">
        <f>IF($E278=3,Finish!H281,"")</f>
        <v/>
      </c>
    </row>
    <row r="279" spans="1:12" s="49" customFormat="1" x14ac:dyDescent="0.25">
      <c r="A279" s="44" t="str">
        <f t="shared" si="32"/>
        <v>-</v>
      </c>
      <c r="B279" s="45" t="str">
        <f>IF(D279="","",Finish!M282)</f>
        <v/>
      </c>
      <c r="C279" s="45" t="str">
        <f>IF(D279="","",Finish!L282)</f>
        <v/>
      </c>
      <c r="D279" s="46">
        <f>IF(LEFT(Finish!N282,1)&lt;&gt;"L",Finish!H282,"")</f>
        <v>279</v>
      </c>
      <c r="E279" s="47" t="str">
        <f>IF(B279="","",IF(B279="unattached","",COUNTIF(B$2:B279,B279)))</f>
        <v/>
      </c>
      <c r="F279" s="48" t="str">
        <f>IF(E279=3,SUMIF(B$2:B279,B279,D$2:D279),"")</f>
        <v/>
      </c>
      <c r="G279" s="49" t="str">
        <f t="shared" si="33"/>
        <v/>
      </c>
      <c r="H279" s="49" t="str">
        <f t="shared" si="34"/>
        <v/>
      </c>
      <c r="I279" s="50" t="str">
        <f>IF($E279=2,Finish!H282,"")</f>
        <v/>
      </c>
      <c r="J279" s="49" t="str">
        <f t="shared" si="35"/>
        <v/>
      </c>
      <c r="K279" s="49" t="str">
        <f t="shared" si="36"/>
        <v/>
      </c>
      <c r="L279" s="50" t="str">
        <f>IF($E279=3,Finish!H282,"")</f>
        <v/>
      </c>
    </row>
    <row r="280" spans="1:12" s="49" customFormat="1" x14ac:dyDescent="0.25">
      <c r="A280" s="44" t="str">
        <f t="shared" si="32"/>
        <v>-</v>
      </c>
      <c r="B280" s="45" t="str">
        <f>IF(D280="","",Finish!M283)</f>
        <v/>
      </c>
      <c r="C280" s="45" t="str">
        <f>IF(D280="","",Finish!L283)</f>
        <v/>
      </c>
      <c r="D280" s="46">
        <f>IF(LEFT(Finish!N283,1)&lt;&gt;"L",Finish!H283,"")</f>
        <v>280</v>
      </c>
      <c r="E280" s="47" t="str">
        <f>IF(B280="","",IF(B280="unattached","",COUNTIF(B$2:B280,B280)))</f>
        <v/>
      </c>
      <c r="F280" s="48" t="str">
        <f>IF(E280=3,SUMIF(B$2:B280,B280,D$2:D280),"")</f>
        <v/>
      </c>
      <c r="G280" s="49" t="str">
        <f t="shared" si="33"/>
        <v/>
      </c>
      <c r="H280" s="49" t="str">
        <f t="shared" si="34"/>
        <v/>
      </c>
      <c r="I280" s="50" t="str">
        <f>IF($E280=2,Finish!H283,"")</f>
        <v/>
      </c>
      <c r="J280" s="49" t="str">
        <f t="shared" si="35"/>
        <v/>
      </c>
      <c r="K280" s="49" t="str">
        <f t="shared" si="36"/>
        <v/>
      </c>
      <c r="L280" s="50" t="str">
        <f>IF($E280=3,Finish!H283,"")</f>
        <v/>
      </c>
    </row>
    <row r="281" spans="1:12" s="49" customFormat="1" x14ac:dyDescent="0.25">
      <c r="A281" s="44" t="str">
        <f t="shared" si="32"/>
        <v>-</v>
      </c>
      <c r="B281" s="45" t="str">
        <f>IF(D281="","",Finish!M284)</f>
        <v/>
      </c>
      <c r="C281" s="45" t="str">
        <f>IF(D281="","",Finish!L284)</f>
        <v/>
      </c>
      <c r="D281" s="46">
        <f>IF(LEFT(Finish!N284,1)&lt;&gt;"L",Finish!H284,"")</f>
        <v>281</v>
      </c>
      <c r="E281" s="47" t="str">
        <f>IF(B281="","",IF(B281="unattached","",COUNTIF(B$2:B281,B281)))</f>
        <v/>
      </c>
      <c r="F281" s="48" t="str">
        <f>IF(E281=3,SUMIF(B$2:B281,B281,D$2:D281),"")</f>
        <v/>
      </c>
      <c r="G281" s="49" t="str">
        <f t="shared" si="33"/>
        <v/>
      </c>
      <c r="H281" s="49" t="str">
        <f t="shared" si="34"/>
        <v/>
      </c>
      <c r="I281" s="50" t="str">
        <f>IF($E281=2,Finish!H284,"")</f>
        <v/>
      </c>
      <c r="J281" s="49" t="str">
        <f t="shared" si="35"/>
        <v/>
      </c>
      <c r="K281" s="49" t="str">
        <f t="shared" si="36"/>
        <v/>
      </c>
      <c r="L281" s="50" t="str">
        <f>IF($E281=3,Finish!H284,"")</f>
        <v/>
      </c>
    </row>
    <row r="282" spans="1:12" s="49" customFormat="1" x14ac:dyDescent="0.25">
      <c r="A282" s="44" t="str">
        <f t="shared" si="32"/>
        <v>-</v>
      </c>
      <c r="B282" s="45" t="str">
        <f>IF(D282="","",Finish!M285)</f>
        <v/>
      </c>
      <c r="C282" s="45" t="str">
        <f>IF(D282="","",Finish!L285)</f>
        <v/>
      </c>
      <c r="D282" s="46">
        <f>IF(LEFT(Finish!N285,1)&lt;&gt;"L",Finish!H285,"")</f>
        <v>282</v>
      </c>
      <c r="E282" s="47" t="str">
        <f>IF(B282="","",IF(B282="unattached","",COUNTIF(B$2:B282,B282)))</f>
        <v/>
      </c>
      <c r="F282" s="48" t="str">
        <f>IF(E282=3,SUMIF(B$2:B282,B282,D$2:D282),"")</f>
        <v/>
      </c>
      <c r="G282" s="49" t="str">
        <f t="shared" si="33"/>
        <v/>
      </c>
      <c r="H282" s="49" t="str">
        <f t="shared" si="34"/>
        <v/>
      </c>
      <c r="I282" s="50" t="str">
        <f>IF($E282=2,Finish!H285,"")</f>
        <v/>
      </c>
      <c r="J282" s="49" t="str">
        <f t="shared" si="35"/>
        <v/>
      </c>
      <c r="K282" s="49" t="str">
        <f t="shared" si="36"/>
        <v/>
      </c>
      <c r="L282" s="50" t="str">
        <f>IF($E282=3,Finish!H285,"")</f>
        <v/>
      </c>
    </row>
    <row r="283" spans="1:12" s="49" customFormat="1" x14ac:dyDescent="0.25">
      <c r="A283" s="44" t="str">
        <f t="shared" si="32"/>
        <v>-</v>
      </c>
      <c r="B283" s="45" t="str">
        <f>IF(D283="","",Finish!M286)</f>
        <v/>
      </c>
      <c r="C283" s="45" t="str">
        <f>IF(D283="","",Finish!L286)</f>
        <v/>
      </c>
      <c r="D283" s="46">
        <f>IF(LEFT(Finish!N286,1)&lt;&gt;"L",Finish!H286,"")</f>
        <v>283</v>
      </c>
      <c r="E283" s="47" t="str">
        <f>IF(B283="","",IF(B283="unattached","",COUNTIF(B$2:B283,B283)))</f>
        <v/>
      </c>
      <c r="F283" s="48" t="str">
        <f>IF(E283=3,SUMIF(B$2:B283,B283,D$2:D283),"")</f>
        <v/>
      </c>
      <c r="G283" s="49" t="str">
        <f t="shared" si="33"/>
        <v/>
      </c>
      <c r="H283" s="49" t="str">
        <f t="shared" si="34"/>
        <v/>
      </c>
      <c r="I283" s="50" t="str">
        <f>IF($E283=2,Finish!H286,"")</f>
        <v/>
      </c>
      <c r="J283" s="49" t="str">
        <f t="shared" si="35"/>
        <v/>
      </c>
      <c r="K283" s="49" t="str">
        <f t="shared" si="36"/>
        <v/>
      </c>
      <c r="L283" s="50" t="str">
        <f>IF($E283=3,Finish!H286,"")</f>
        <v/>
      </c>
    </row>
    <row r="284" spans="1:12" s="49" customFormat="1" x14ac:dyDescent="0.25">
      <c r="A284" s="44" t="str">
        <f t="shared" si="32"/>
        <v>-</v>
      </c>
      <c r="B284" s="45" t="str">
        <f>IF(D284="","",Finish!M287)</f>
        <v/>
      </c>
      <c r="C284" s="45" t="str">
        <f>IF(D284="","",Finish!L287)</f>
        <v/>
      </c>
      <c r="D284" s="46">
        <f>IF(LEFT(Finish!N287,1)&lt;&gt;"L",Finish!H287,"")</f>
        <v>284</v>
      </c>
      <c r="E284" s="47" t="str">
        <f>IF(B284="","",IF(B284="unattached","",COUNTIF(B$2:B284,B284)))</f>
        <v/>
      </c>
      <c r="F284" s="48" t="str">
        <f>IF(E284=3,SUMIF(B$2:B284,B284,D$2:D284),"")</f>
        <v/>
      </c>
      <c r="G284" s="49" t="str">
        <f t="shared" si="33"/>
        <v/>
      </c>
      <c r="H284" s="49" t="str">
        <f t="shared" si="34"/>
        <v/>
      </c>
      <c r="I284" s="50" t="str">
        <f>IF($E284=2,Finish!H287,"")</f>
        <v/>
      </c>
      <c r="J284" s="49" t="str">
        <f t="shared" si="35"/>
        <v/>
      </c>
      <c r="K284" s="49" t="str">
        <f t="shared" si="36"/>
        <v/>
      </c>
      <c r="L284" s="50" t="str">
        <f>IF($E284=3,Finish!H287,"")</f>
        <v/>
      </c>
    </row>
    <row r="285" spans="1:12" s="49" customFormat="1" x14ac:dyDescent="0.25">
      <c r="A285" s="44" t="str">
        <f t="shared" si="32"/>
        <v>-</v>
      </c>
      <c r="B285" s="45" t="str">
        <f>IF(D285="","",Finish!M288)</f>
        <v/>
      </c>
      <c r="C285" s="45" t="str">
        <f>IF(D285="","",Finish!L288)</f>
        <v/>
      </c>
      <c r="D285" s="46">
        <f>IF(LEFT(Finish!N288,1)&lt;&gt;"L",Finish!H288,"")</f>
        <v>285</v>
      </c>
      <c r="E285" s="47" t="str">
        <f>IF(B285="","",IF(B285="unattached","",COUNTIF(B$2:B285,B285)))</f>
        <v/>
      </c>
      <c r="F285" s="48" t="str">
        <f>IF(E285=3,SUMIF(B$2:B285,B285,D$2:D285),"")</f>
        <v/>
      </c>
      <c r="G285" s="49" t="str">
        <f t="shared" si="33"/>
        <v/>
      </c>
      <c r="H285" s="49" t="str">
        <f t="shared" si="34"/>
        <v/>
      </c>
      <c r="I285" s="50" t="str">
        <f>IF($E285=2,Finish!H288,"")</f>
        <v/>
      </c>
      <c r="J285" s="49" t="str">
        <f t="shared" si="35"/>
        <v/>
      </c>
      <c r="K285" s="49" t="str">
        <f t="shared" si="36"/>
        <v/>
      </c>
      <c r="L285" s="50" t="str">
        <f>IF($E285=3,Finish!H288,"")</f>
        <v/>
      </c>
    </row>
    <row r="286" spans="1:12" s="49" customFormat="1" x14ac:dyDescent="0.25">
      <c r="A286" s="44" t="str">
        <f t="shared" si="32"/>
        <v>-</v>
      </c>
      <c r="B286" s="45" t="str">
        <f>IF(D286="","",Finish!M289)</f>
        <v/>
      </c>
      <c r="C286" s="45" t="str">
        <f>IF(D286="","",Finish!L289)</f>
        <v/>
      </c>
      <c r="D286" s="46">
        <f>IF(LEFT(Finish!N289,1)&lt;&gt;"L",Finish!H289,"")</f>
        <v>286</v>
      </c>
      <c r="E286" s="47" t="str">
        <f>IF(B286="","",IF(B286="unattached","",COUNTIF(B$2:B286,B286)))</f>
        <v/>
      </c>
      <c r="F286" s="48" t="str">
        <f>IF(E286=3,SUMIF(B$2:B286,B286,D$2:D286),"")</f>
        <v/>
      </c>
      <c r="G286" s="49" t="str">
        <f t="shared" si="33"/>
        <v/>
      </c>
      <c r="H286" s="49" t="str">
        <f t="shared" si="34"/>
        <v/>
      </c>
      <c r="I286" s="50" t="str">
        <f>IF($E286=2,Finish!H289,"")</f>
        <v/>
      </c>
      <c r="J286" s="49" t="str">
        <f t="shared" si="35"/>
        <v/>
      </c>
      <c r="K286" s="49" t="str">
        <f t="shared" si="36"/>
        <v/>
      </c>
      <c r="L286" s="50" t="str">
        <f>IF($E286=3,Finish!H289,"")</f>
        <v/>
      </c>
    </row>
    <row r="287" spans="1:12" s="49" customFormat="1" x14ac:dyDescent="0.25">
      <c r="A287" s="44" t="str">
        <f t="shared" si="32"/>
        <v>-</v>
      </c>
      <c r="B287" s="45" t="str">
        <f>IF(D287="","",Finish!M290)</f>
        <v/>
      </c>
      <c r="C287" s="45" t="str">
        <f>IF(D287="","",Finish!L290)</f>
        <v/>
      </c>
      <c r="D287" s="46">
        <f>IF(LEFT(Finish!N290,1)&lt;&gt;"L",Finish!H290,"")</f>
        <v>287</v>
      </c>
      <c r="E287" s="47" t="str">
        <f>IF(B287="","",IF(B287="unattached","",COUNTIF(B$2:B287,B287)))</f>
        <v/>
      </c>
      <c r="F287" s="48" t="str">
        <f>IF(E287=3,SUMIF(B$2:B287,B287,D$2:D287),"")</f>
        <v/>
      </c>
      <c r="G287" s="49" t="str">
        <f t="shared" si="33"/>
        <v/>
      </c>
      <c r="H287" s="49" t="str">
        <f t="shared" si="34"/>
        <v/>
      </c>
      <c r="I287" s="50" t="str">
        <f>IF($E287=2,Finish!H290,"")</f>
        <v/>
      </c>
      <c r="J287" s="49" t="str">
        <f t="shared" si="35"/>
        <v/>
      </c>
      <c r="K287" s="49" t="str">
        <f t="shared" si="36"/>
        <v/>
      </c>
      <c r="L287" s="50" t="str">
        <f>IF($E287=3,Finish!H290,"")</f>
        <v/>
      </c>
    </row>
    <row r="288" spans="1:12" s="49" customFormat="1" x14ac:dyDescent="0.25">
      <c r="A288" s="44" t="str">
        <f t="shared" si="32"/>
        <v>-</v>
      </c>
      <c r="B288" s="45" t="str">
        <f>IF(D288="","",Finish!M291)</f>
        <v/>
      </c>
      <c r="C288" s="45" t="str">
        <f>IF(D288="","",Finish!L291)</f>
        <v/>
      </c>
      <c r="D288" s="46">
        <f>IF(LEFT(Finish!N291,1)&lt;&gt;"L",Finish!H291,"")</f>
        <v>288</v>
      </c>
      <c r="E288" s="47" t="str">
        <f>IF(B288="","",IF(B288="unattached","",COUNTIF(B$2:B288,B288)))</f>
        <v/>
      </c>
      <c r="F288" s="48" t="str">
        <f>IF(E288=3,SUMIF(B$2:B288,B288,D$2:D288),"")</f>
        <v/>
      </c>
      <c r="G288" s="49" t="str">
        <f t="shared" si="33"/>
        <v/>
      </c>
      <c r="H288" s="49" t="str">
        <f t="shared" si="34"/>
        <v/>
      </c>
      <c r="I288" s="50" t="str">
        <f>IF($E288=2,Finish!H291,"")</f>
        <v/>
      </c>
      <c r="J288" s="49" t="str">
        <f t="shared" si="35"/>
        <v/>
      </c>
      <c r="K288" s="49" t="str">
        <f t="shared" si="36"/>
        <v/>
      </c>
      <c r="L288" s="50" t="str">
        <f>IF($E288=3,Finish!H291,"")</f>
        <v/>
      </c>
    </row>
    <row r="289" spans="1:12" s="49" customFormat="1" x14ac:dyDescent="0.25">
      <c r="A289" s="44" t="str">
        <f t="shared" si="32"/>
        <v>-</v>
      </c>
      <c r="B289" s="45" t="str">
        <f>IF(D289="","",Finish!M292)</f>
        <v/>
      </c>
      <c r="C289" s="45" t="str">
        <f>IF(D289="","",Finish!L292)</f>
        <v/>
      </c>
      <c r="D289" s="46">
        <f>IF(LEFT(Finish!N292,1)&lt;&gt;"L",Finish!H292,"")</f>
        <v>289</v>
      </c>
      <c r="E289" s="47" t="str">
        <f>IF(B289="","",IF(B289="unattached","",COUNTIF(B$2:B289,B289)))</f>
        <v/>
      </c>
      <c r="F289" s="48" t="str">
        <f>IF(E289=3,SUMIF(B$2:B289,B289,D$2:D289),"")</f>
        <v/>
      </c>
      <c r="G289" s="49" t="str">
        <f t="shared" si="33"/>
        <v/>
      </c>
      <c r="H289" s="49" t="str">
        <f t="shared" si="34"/>
        <v/>
      </c>
      <c r="I289" s="50" t="str">
        <f>IF($E289=2,Finish!H292,"")</f>
        <v/>
      </c>
      <c r="J289" s="49" t="str">
        <f t="shared" si="35"/>
        <v/>
      </c>
      <c r="K289" s="49" t="str">
        <f t="shared" si="36"/>
        <v/>
      </c>
      <c r="L289" s="50" t="str">
        <f>IF($E289=3,Finish!H292,"")</f>
        <v/>
      </c>
    </row>
    <row r="290" spans="1:12" s="49" customFormat="1" x14ac:dyDescent="0.25">
      <c r="A290" s="44" t="str">
        <f t="shared" si="32"/>
        <v>-</v>
      </c>
      <c r="B290" s="45" t="str">
        <f>IF(D290="","",Finish!M293)</f>
        <v/>
      </c>
      <c r="C290" s="45" t="str">
        <f>IF(D290="","",Finish!L293)</f>
        <v/>
      </c>
      <c r="D290" s="46">
        <f>IF(LEFT(Finish!N293,1)&lt;&gt;"L",Finish!H293,"")</f>
        <v>290</v>
      </c>
      <c r="E290" s="47" t="str">
        <f>IF(B290="","",IF(B290="unattached","",COUNTIF(B$2:B290,B290)))</f>
        <v/>
      </c>
      <c r="F290" s="48" t="str">
        <f>IF(E290=3,SUMIF(B$2:B290,B290,D$2:D290),"")</f>
        <v/>
      </c>
      <c r="G290" s="49" t="str">
        <f t="shared" si="33"/>
        <v/>
      </c>
      <c r="H290" s="49" t="str">
        <f t="shared" si="34"/>
        <v/>
      </c>
      <c r="I290" s="50" t="str">
        <f>IF($E290=2,Finish!H293,"")</f>
        <v/>
      </c>
      <c r="J290" s="49" t="str">
        <f t="shared" si="35"/>
        <v/>
      </c>
      <c r="K290" s="49" t="str">
        <f t="shared" si="36"/>
        <v/>
      </c>
      <c r="L290" s="50" t="str">
        <f>IF($E290=3,Finish!H293,"")</f>
        <v/>
      </c>
    </row>
    <row r="291" spans="1:12" s="49" customFormat="1" x14ac:dyDescent="0.25">
      <c r="A291" s="44" t="str">
        <f t="shared" si="32"/>
        <v>-</v>
      </c>
      <c r="B291" s="45" t="str">
        <f>IF(D291="","",Finish!M294)</f>
        <v/>
      </c>
      <c r="C291" s="45" t="str">
        <f>IF(D291="","",Finish!L294)</f>
        <v/>
      </c>
      <c r="D291" s="46">
        <f>IF(LEFT(Finish!N294,1)&lt;&gt;"L",Finish!H294,"")</f>
        <v>291</v>
      </c>
      <c r="E291" s="47" t="str">
        <f>IF(B291="","",IF(B291="unattached","",COUNTIF(B$2:B291,B291)))</f>
        <v/>
      </c>
      <c r="F291" s="48" t="str">
        <f>IF(E291=3,SUMIF(B$2:B291,B291,D$2:D291),"")</f>
        <v/>
      </c>
      <c r="G291" s="49" t="str">
        <f t="shared" si="33"/>
        <v/>
      </c>
      <c r="H291" s="49" t="str">
        <f t="shared" si="34"/>
        <v/>
      </c>
      <c r="I291" s="50" t="str">
        <f>IF($E291=2,Finish!H294,"")</f>
        <v/>
      </c>
      <c r="J291" s="49" t="str">
        <f t="shared" si="35"/>
        <v/>
      </c>
      <c r="K291" s="49" t="str">
        <f t="shared" si="36"/>
        <v/>
      </c>
      <c r="L291" s="50" t="str">
        <f>IF($E291=3,Finish!H294,"")</f>
        <v/>
      </c>
    </row>
    <row r="292" spans="1:12" s="49" customFormat="1" x14ac:dyDescent="0.25">
      <c r="A292" s="44" t="str">
        <f t="shared" si="32"/>
        <v>-</v>
      </c>
      <c r="B292" s="45" t="str">
        <f>IF(D292="","",Finish!M295)</f>
        <v/>
      </c>
      <c r="C292" s="45" t="str">
        <f>IF(D292="","",Finish!L295)</f>
        <v/>
      </c>
      <c r="D292" s="46">
        <f>IF(LEFT(Finish!N295,1)&lt;&gt;"L",Finish!H295,"")</f>
        <v>292</v>
      </c>
      <c r="E292" s="47" t="str">
        <f>IF(B292="","",IF(B292="unattached","",COUNTIF(B$2:B292,B292)))</f>
        <v/>
      </c>
      <c r="F292" s="48" t="str">
        <f>IF(E292=3,SUMIF(B$2:B292,B292,D$2:D292),"")</f>
        <v/>
      </c>
      <c r="G292" s="49" t="str">
        <f t="shared" si="33"/>
        <v/>
      </c>
      <c r="H292" s="49" t="str">
        <f t="shared" si="34"/>
        <v/>
      </c>
      <c r="I292" s="50" t="str">
        <f>IF($E292=2,Finish!H295,"")</f>
        <v/>
      </c>
      <c r="J292" s="49" t="str">
        <f t="shared" si="35"/>
        <v/>
      </c>
      <c r="K292" s="49" t="str">
        <f t="shared" si="36"/>
        <v/>
      </c>
      <c r="L292" s="50" t="str">
        <f>IF($E292=3,Finish!H295,"")</f>
        <v/>
      </c>
    </row>
    <row r="293" spans="1:12" s="49" customFormat="1" x14ac:dyDescent="0.25">
      <c r="A293" s="44" t="str">
        <f t="shared" si="32"/>
        <v>-</v>
      </c>
      <c r="B293" s="45" t="str">
        <f>IF(D293="","",Finish!M296)</f>
        <v/>
      </c>
      <c r="C293" s="45" t="str">
        <f>IF(D293="","",Finish!L296)</f>
        <v/>
      </c>
      <c r="D293" s="46">
        <f>IF(LEFT(Finish!N296,1)&lt;&gt;"L",Finish!H296,"")</f>
        <v>293</v>
      </c>
      <c r="E293" s="47" t="str">
        <f>IF(B293="","",IF(B293="unattached","",COUNTIF(B$2:B293,B293)))</f>
        <v/>
      </c>
      <c r="F293" s="48" t="str">
        <f>IF(E293=3,SUMIF(B$2:B293,B293,D$2:D293),"")</f>
        <v/>
      </c>
      <c r="G293" s="49" t="str">
        <f t="shared" si="33"/>
        <v/>
      </c>
      <c r="H293" s="49" t="str">
        <f t="shared" si="34"/>
        <v/>
      </c>
      <c r="I293" s="50" t="str">
        <f>IF($E293=2,Finish!H296,"")</f>
        <v/>
      </c>
      <c r="J293" s="49" t="str">
        <f t="shared" si="35"/>
        <v/>
      </c>
      <c r="K293" s="49" t="str">
        <f t="shared" si="36"/>
        <v/>
      </c>
      <c r="L293" s="50" t="str">
        <f>IF($E293=3,Finish!H296,"")</f>
        <v/>
      </c>
    </row>
    <row r="294" spans="1:12" s="49" customFormat="1" x14ac:dyDescent="0.25">
      <c r="A294" s="44" t="str">
        <f t="shared" si="32"/>
        <v>-</v>
      </c>
      <c r="B294" s="45" t="str">
        <f>IF(D294="","",Finish!M297)</f>
        <v/>
      </c>
      <c r="C294" s="45" t="str">
        <f>IF(D294="","",Finish!L297)</f>
        <v/>
      </c>
      <c r="D294" s="46">
        <f>IF(LEFT(Finish!N297,1)&lt;&gt;"L",Finish!H297,"")</f>
        <v>294</v>
      </c>
      <c r="E294" s="47" t="str">
        <f>IF(B294="","",IF(B294="unattached","",COUNTIF(B$2:B294,B294)))</f>
        <v/>
      </c>
      <c r="F294" s="48" t="str">
        <f>IF(E294=3,SUMIF(B$2:B294,B294,D$2:D294),"")</f>
        <v/>
      </c>
      <c r="G294" s="49" t="str">
        <f t="shared" si="33"/>
        <v/>
      </c>
      <c r="H294" s="49" t="str">
        <f t="shared" si="34"/>
        <v/>
      </c>
      <c r="I294" s="50" t="str">
        <f>IF($E294=2,Finish!H297,"")</f>
        <v/>
      </c>
      <c r="J294" s="49" t="str">
        <f t="shared" si="35"/>
        <v/>
      </c>
      <c r="K294" s="49" t="str">
        <f t="shared" si="36"/>
        <v/>
      </c>
      <c r="L294" s="50" t="str">
        <f>IF($E294=3,Finish!H297,"")</f>
        <v/>
      </c>
    </row>
    <row r="295" spans="1:12" s="49" customFormat="1" x14ac:dyDescent="0.25">
      <c r="A295" s="44" t="str">
        <f t="shared" si="32"/>
        <v>-</v>
      </c>
      <c r="B295" s="45" t="str">
        <f>IF(D295="","",Finish!M298)</f>
        <v/>
      </c>
      <c r="C295" s="45" t="str">
        <f>IF(D295="","",Finish!L298)</f>
        <v/>
      </c>
      <c r="D295" s="46">
        <f>IF(LEFT(Finish!N298,1)&lt;&gt;"L",Finish!H298,"")</f>
        <v>295</v>
      </c>
      <c r="E295" s="47" t="str">
        <f>IF(B295="","",IF(B295="unattached","",COUNTIF(B$2:B295,B295)))</f>
        <v/>
      </c>
      <c r="F295" s="48" t="str">
        <f>IF(E295=3,SUMIF(B$2:B295,B295,D$2:D295),"")</f>
        <v/>
      </c>
      <c r="G295" s="49" t="str">
        <f t="shared" si="33"/>
        <v/>
      </c>
      <c r="H295" s="49" t="str">
        <f t="shared" si="34"/>
        <v/>
      </c>
      <c r="I295" s="50" t="str">
        <f>IF($E295=2,Finish!H298,"")</f>
        <v/>
      </c>
      <c r="J295" s="49" t="str">
        <f t="shared" si="35"/>
        <v/>
      </c>
      <c r="K295" s="49" t="str">
        <f t="shared" si="36"/>
        <v/>
      </c>
      <c r="L295" s="50" t="str">
        <f>IF($E295=3,Finish!H298,"")</f>
        <v/>
      </c>
    </row>
    <row r="296" spans="1:12" s="49" customFormat="1" x14ac:dyDescent="0.25">
      <c r="A296" s="44" t="str">
        <f t="shared" si="32"/>
        <v>-</v>
      </c>
      <c r="B296" s="45" t="str">
        <f>IF(D296="","",Finish!M299)</f>
        <v/>
      </c>
      <c r="C296" s="45" t="str">
        <f>IF(D296="","",Finish!L299)</f>
        <v/>
      </c>
      <c r="D296" s="46">
        <f>IF(LEFT(Finish!N299,1)&lt;&gt;"L",Finish!H299,"")</f>
        <v>296</v>
      </c>
      <c r="E296" s="47" t="str">
        <f>IF(B296="","",IF(B296="unattached","",COUNTIF(B$2:B296,B296)))</f>
        <v/>
      </c>
      <c r="F296" s="48" t="str">
        <f>IF(E296=3,SUMIF(B$2:B296,B296,D$2:D296),"")</f>
        <v/>
      </c>
      <c r="G296" s="49" t="str">
        <f t="shared" si="33"/>
        <v/>
      </c>
      <c r="H296" s="49" t="str">
        <f t="shared" si="34"/>
        <v/>
      </c>
      <c r="I296" s="50" t="str">
        <f>IF($E296=2,Finish!H299,"")</f>
        <v/>
      </c>
      <c r="J296" s="49" t="str">
        <f t="shared" si="35"/>
        <v/>
      </c>
      <c r="K296" s="49" t="str">
        <f t="shared" si="36"/>
        <v/>
      </c>
      <c r="L296" s="50" t="str">
        <f>IF($E296=3,Finish!H299,"")</f>
        <v/>
      </c>
    </row>
    <row r="297" spans="1:12" s="49" customFormat="1" x14ac:dyDescent="0.25">
      <c r="A297" s="44" t="str">
        <f t="shared" si="32"/>
        <v>-</v>
      </c>
      <c r="B297" s="45" t="str">
        <f>IF(D297="","",Finish!M300)</f>
        <v/>
      </c>
      <c r="C297" s="45" t="str">
        <f>IF(D297="","",Finish!L300)</f>
        <v/>
      </c>
      <c r="D297" s="46">
        <f>IF(LEFT(Finish!N300,1)&lt;&gt;"L",Finish!H300,"")</f>
        <v>297</v>
      </c>
      <c r="E297" s="47" t="str">
        <f>IF(B297="","",IF(B297="unattached","",COUNTIF(B$2:B297,B297)))</f>
        <v/>
      </c>
      <c r="F297" s="48" t="str">
        <f>IF(E297=3,SUMIF(B$2:B297,B297,D$2:D297),"")</f>
        <v/>
      </c>
      <c r="G297" s="49" t="str">
        <f t="shared" si="33"/>
        <v/>
      </c>
      <c r="H297" s="49" t="str">
        <f t="shared" si="34"/>
        <v/>
      </c>
      <c r="I297" s="50" t="str">
        <f>IF($E297=2,Finish!H300,"")</f>
        <v/>
      </c>
      <c r="J297" s="49" t="str">
        <f t="shared" si="35"/>
        <v/>
      </c>
      <c r="K297" s="49" t="str">
        <f t="shared" si="36"/>
        <v/>
      </c>
      <c r="L297" s="50" t="str">
        <f>IF($E297=3,Finish!H300,"")</f>
        <v/>
      </c>
    </row>
    <row r="298" spans="1:12" s="49" customFormat="1" x14ac:dyDescent="0.25">
      <c r="A298" s="44" t="str">
        <f t="shared" si="32"/>
        <v>-</v>
      </c>
      <c r="B298" s="45" t="str">
        <f>IF(D298="","",Finish!M301)</f>
        <v/>
      </c>
      <c r="C298" s="45" t="str">
        <f>IF(D298="","",Finish!L301)</f>
        <v/>
      </c>
      <c r="D298" s="46">
        <f>IF(LEFT(Finish!N301,1)&lt;&gt;"L",Finish!H301,"")</f>
        <v>298</v>
      </c>
      <c r="E298" s="47" t="str">
        <f>IF(B298="","",IF(B298="unattached","",COUNTIF(B$2:B298,B298)))</f>
        <v/>
      </c>
      <c r="F298" s="48" t="str">
        <f>IF(E298=3,SUMIF(B$2:B298,B298,D$2:D298),"")</f>
        <v/>
      </c>
      <c r="G298" s="49" t="str">
        <f t="shared" si="33"/>
        <v/>
      </c>
      <c r="H298" s="49" t="str">
        <f t="shared" si="34"/>
        <v/>
      </c>
      <c r="I298" s="50" t="str">
        <f>IF($E298=2,Finish!H301,"")</f>
        <v/>
      </c>
      <c r="J298" s="49" t="str">
        <f t="shared" si="35"/>
        <v/>
      </c>
      <c r="K298" s="49" t="str">
        <f t="shared" si="36"/>
        <v/>
      </c>
      <c r="L298" s="50" t="str">
        <f>IF($E298=3,Finish!H301,"")</f>
        <v/>
      </c>
    </row>
    <row r="299" spans="1:12" s="49" customFormat="1" x14ac:dyDescent="0.25">
      <c r="A299" s="44" t="str">
        <f t="shared" si="32"/>
        <v>-</v>
      </c>
      <c r="B299" s="45" t="str">
        <f>IF(D299="","",Finish!M302)</f>
        <v/>
      </c>
      <c r="C299" s="45" t="str">
        <f>IF(D299="","",Finish!L302)</f>
        <v/>
      </c>
      <c r="D299" s="46">
        <f>IF(LEFT(Finish!N302,1)&lt;&gt;"L",Finish!H302,"")</f>
        <v>299</v>
      </c>
      <c r="E299" s="47" t="str">
        <f>IF(B299="","",IF(B299="unattached","",COUNTIF(B$2:B299,B299)))</f>
        <v/>
      </c>
      <c r="F299" s="48" t="str">
        <f>IF(E299=3,SUMIF(B$2:B299,B299,D$2:D299),"")</f>
        <v/>
      </c>
      <c r="G299" s="49" t="str">
        <f t="shared" si="33"/>
        <v/>
      </c>
      <c r="H299" s="49" t="str">
        <f t="shared" si="34"/>
        <v/>
      </c>
      <c r="I299" s="50" t="str">
        <f>IF($E299=2,Finish!H302,"")</f>
        <v/>
      </c>
      <c r="J299" s="49" t="str">
        <f t="shared" si="35"/>
        <v/>
      </c>
      <c r="K299" s="49" t="str">
        <f t="shared" si="36"/>
        <v/>
      </c>
      <c r="L299" s="50" t="str">
        <f>IF($E299=3,Finish!H302,"")</f>
        <v/>
      </c>
    </row>
    <row r="300" spans="1:12" s="49" customFormat="1" x14ac:dyDescent="0.25">
      <c r="A300" s="44" t="str">
        <f t="shared" si="32"/>
        <v>-</v>
      </c>
      <c r="B300" s="45" t="str">
        <f>IF(D300="","",Finish!M303)</f>
        <v/>
      </c>
      <c r="C300" s="45" t="str">
        <f>IF(D300="","",Finish!L303)</f>
        <v/>
      </c>
      <c r="D300" s="46">
        <f>IF(LEFT(Finish!N303,1)&lt;&gt;"L",Finish!H303,"")</f>
        <v>300</v>
      </c>
      <c r="E300" s="47" t="str">
        <f>IF(B300="","",IF(B300="unattached","",COUNTIF(B$2:B300,B300)))</f>
        <v/>
      </c>
      <c r="F300" s="48" t="str">
        <f>IF(E300=3,SUMIF(B$2:B300,B300,D$2:D300),"")</f>
        <v/>
      </c>
      <c r="G300" s="49" t="str">
        <f t="shared" si="33"/>
        <v/>
      </c>
      <c r="H300" s="49" t="str">
        <f t="shared" si="34"/>
        <v/>
      </c>
      <c r="I300" s="50" t="str">
        <f>IF($E300=2,Finish!H303,"")</f>
        <v/>
      </c>
      <c r="J300" s="49" t="str">
        <f t="shared" si="35"/>
        <v/>
      </c>
      <c r="K300" s="49" t="str">
        <f t="shared" si="36"/>
        <v/>
      </c>
      <c r="L300" s="50" t="str">
        <f>IF($E300=3,Finish!H303,"")</f>
        <v/>
      </c>
    </row>
    <row r="301" spans="1:12" s="49" customFormat="1" x14ac:dyDescent="0.25">
      <c r="A301" s="44" t="str">
        <f t="shared" si="32"/>
        <v>-</v>
      </c>
      <c r="B301" s="45" t="str">
        <f>IF(D301="","",Finish!M304)</f>
        <v/>
      </c>
      <c r="C301" s="45" t="str">
        <f>IF(D301="","",Finish!L304)</f>
        <v/>
      </c>
      <c r="D301" s="46">
        <f>IF(LEFT(Finish!N304,1)&lt;&gt;"L",Finish!H304,"")</f>
        <v>301</v>
      </c>
      <c r="E301" s="47" t="str">
        <f>IF(B301="","",IF(B301="unattached","",COUNTIF(B$2:B301,B301)))</f>
        <v/>
      </c>
      <c r="F301" s="48" t="str">
        <f>IF(E301=3,SUMIF(B$2:B301,B301,D$2:D301),"")</f>
        <v/>
      </c>
      <c r="G301" s="49" t="str">
        <f t="shared" si="33"/>
        <v/>
      </c>
      <c r="H301" s="49" t="str">
        <f t="shared" si="34"/>
        <v/>
      </c>
      <c r="I301" s="50" t="str">
        <f>IF($E301=2,Finish!H304,"")</f>
        <v/>
      </c>
      <c r="J301" s="49" t="str">
        <f t="shared" si="35"/>
        <v/>
      </c>
      <c r="K301" s="49" t="str">
        <f t="shared" si="36"/>
        <v/>
      </c>
      <c r="L301" s="50" t="str">
        <f>IF($E301=3,Finish!H304,"")</f>
        <v/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Entry</vt:lpstr>
      <vt:lpstr>Finish</vt:lpstr>
      <vt:lpstr>Results</vt:lpstr>
      <vt:lpstr>with ckpt</vt:lpstr>
      <vt:lpstr>winners1</vt:lpstr>
      <vt:lpstr>winners2</vt:lpstr>
      <vt:lpstr>Summit</vt:lpstr>
      <vt:lpstr>Work (Mteams)</vt:lpstr>
      <vt:lpstr>Work (Lteams)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Race results spreadsheet</dc:title>
  <dc:creator>Bill Johnson (CVFR)</dc:creator>
  <cp:lastModifiedBy>Nick Harris</cp:lastModifiedBy>
  <cp:lastPrinted>2010-01-02T12:55:17Z</cp:lastPrinted>
  <dcterms:created xsi:type="dcterms:W3CDTF">2003-06-24T19:44:19Z</dcterms:created>
  <dcterms:modified xsi:type="dcterms:W3CDTF">2023-07-26T20:41:32Z</dcterms:modified>
</cp:coreProperties>
</file>